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codeName="ThisWorkbook"/>
  <xr:revisionPtr revIDLastSave="0" documentId="13_ncr:1_{7E0AD3E5-4F09-4E6A-AA44-5BE65297DFE5}" xr6:coauthVersionLast="36" xr6:coauthVersionMax="36" xr10:uidLastSave="{00000000-0000-0000-0000-000000000000}"/>
  <bookViews>
    <workbookView xWindow="0" yWindow="0" windowWidth="24000" windowHeight="10020" tabRatio="877" xr2:uid="{00000000-000D-0000-FFFF-FFFF00000000}"/>
  </bookViews>
  <sheets>
    <sheet name="『令和8年度受験者名簿』 " sheetId="17" r:id="rId1"/>
    <sheet name="『受験者数一覧表』" sheetId="16" r:id="rId2"/>
    <sheet name="DATA" sheetId="18" state="veryHidden" r:id="rId3"/>
  </sheets>
  <definedNames>
    <definedName name="_xlnm.Print_Area" localSheetId="1">『受験者数一覧表』!$A$1:$O$30</definedName>
    <definedName name="_xlnm.Print_Area" localSheetId="0">OFFSET('『令和8年度受験者名簿』 '!$A$1,0,0,COUNTA('『令和8年度受験者名簿』 '!$B:$B)+2,8)</definedName>
    <definedName name="_xlnm.Print_Titles" localSheetId="0">'『令和8年度受験者名簿』 '!$1:$3</definedName>
    <definedName name="一般">DATA!$D$2:$D$4</definedName>
    <definedName name="学科">DATA!$B$2:$B$8</definedName>
    <definedName name="試験会場">DATA!$E$2:$E$7</definedName>
    <definedName name="受験区分">DATA!$A$2:$A$3</definedName>
    <definedName name="専願">DATA!$C$2:$C$10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0" i="16" l="1"/>
  <c r="M20" i="16"/>
  <c r="L20" i="16"/>
  <c r="K20" i="16"/>
  <c r="J20" i="16"/>
  <c r="I20" i="16"/>
  <c r="L14" i="16" l="1"/>
  <c r="K14" i="16"/>
  <c r="J14" i="16"/>
  <c r="I14" i="16"/>
  <c r="H14" i="16"/>
  <c r="G14" i="16"/>
  <c r="F14" i="16"/>
  <c r="E14" i="16"/>
  <c r="L13" i="16"/>
  <c r="K13" i="16"/>
  <c r="J13" i="16"/>
  <c r="I13" i="16"/>
  <c r="H13" i="16"/>
  <c r="G13" i="16"/>
  <c r="F13" i="16"/>
  <c r="E13" i="16"/>
  <c r="L12" i="16"/>
  <c r="K12" i="16"/>
  <c r="J12" i="16"/>
  <c r="I12" i="16"/>
  <c r="H12" i="16"/>
  <c r="G12" i="16"/>
  <c r="F12" i="16"/>
  <c r="E12" i="16"/>
  <c r="L11" i="16"/>
  <c r="K11" i="16"/>
  <c r="J11" i="16"/>
  <c r="I11" i="16"/>
  <c r="H11" i="16"/>
  <c r="G11" i="16"/>
  <c r="F11" i="16"/>
  <c r="E11" i="16"/>
  <c r="L10" i="16"/>
  <c r="K10" i="16"/>
  <c r="J10" i="16"/>
  <c r="I10" i="16"/>
  <c r="H10" i="16"/>
  <c r="G10" i="16"/>
  <c r="F10" i="16"/>
  <c r="E10" i="16"/>
  <c r="L9" i="16"/>
  <c r="K9" i="16"/>
  <c r="J9" i="16"/>
  <c r="I9" i="16"/>
  <c r="H9" i="16"/>
  <c r="G9" i="16"/>
  <c r="F9" i="16"/>
  <c r="E9" i="16"/>
  <c r="L8" i="16"/>
  <c r="K8" i="16"/>
  <c r="J8" i="16"/>
  <c r="I8" i="16"/>
  <c r="H8" i="16"/>
  <c r="G8" i="16"/>
  <c r="F8" i="16"/>
  <c r="E8" i="16"/>
  <c r="I15" i="16" l="1"/>
  <c r="L15" i="16"/>
  <c r="K15" i="16"/>
  <c r="H15" i="16"/>
  <c r="J15" i="16"/>
  <c r="O14" i="16" l="1"/>
  <c r="N14" i="16"/>
  <c r="O13" i="16"/>
  <c r="N13" i="16"/>
  <c r="O12" i="16"/>
  <c r="N12" i="16"/>
  <c r="O11" i="16"/>
  <c r="N11" i="16"/>
  <c r="O10" i="16"/>
  <c r="N10" i="16"/>
  <c r="O9" i="16"/>
  <c r="N9" i="16"/>
  <c r="O8" i="16"/>
  <c r="N8" i="16"/>
  <c r="M14" i="16"/>
  <c r="M13" i="16"/>
  <c r="M12" i="16"/>
  <c r="M11" i="16"/>
  <c r="M10" i="16"/>
  <c r="M9" i="16"/>
  <c r="M8" i="16"/>
  <c r="D14" i="16"/>
  <c r="C14" i="16"/>
  <c r="D13" i="16"/>
  <c r="C13" i="16"/>
  <c r="D12" i="16"/>
  <c r="C12" i="16"/>
  <c r="D11" i="16"/>
  <c r="C11" i="16"/>
  <c r="D10" i="16"/>
  <c r="C10" i="16"/>
  <c r="D9" i="16"/>
  <c r="C9" i="16"/>
  <c r="D8" i="16"/>
  <c r="C8" i="16"/>
  <c r="E15" i="16" l="1"/>
  <c r="M15" i="16"/>
  <c r="C15" i="16"/>
  <c r="E18" i="16" s="1"/>
  <c r="N15" i="16"/>
  <c r="D15" i="16"/>
  <c r="G15" i="16"/>
  <c r="O15" i="16"/>
  <c r="F15" i="16"/>
  <c r="K2" i="16"/>
  <c r="C2" i="16" l="1"/>
  <c r="E19" i="16" l="1"/>
  <c r="E20" i="16" l="1"/>
</calcChain>
</file>

<file path=xl/sharedStrings.xml><?xml version="1.0" encoding="utf-8"?>
<sst xmlns="http://schemas.openxmlformats.org/spreadsheetml/2006/main" count="110" uniqueCount="105">
  <si>
    <t>送迎バスは利用しますか？</t>
    <rPh sb="0" eb="2">
      <t>ソウゲイ</t>
    </rPh>
    <rPh sb="5" eb="7">
      <t>リヨウ</t>
    </rPh>
    <phoneticPr fontId="1"/>
  </si>
  <si>
    <t>№</t>
    <phoneticPr fontId="1"/>
  </si>
  <si>
    <t>受験者氏名</t>
    <rPh sb="0" eb="3">
      <t>ジュケンシャ</t>
    </rPh>
    <rPh sb="3" eb="5">
      <t>シメイ</t>
    </rPh>
    <phoneticPr fontId="1"/>
  </si>
  <si>
    <t>check</t>
    <phoneticPr fontId="1"/>
  </si>
  <si>
    <t>合　　計</t>
    <rPh sb="0" eb="1">
      <t>ゴウ</t>
    </rPh>
    <rPh sb="3" eb="4">
      <t>ケイ</t>
    </rPh>
    <phoneticPr fontId="1"/>
  </si>
  <si>
    <t>一　　般</t>
    <rPh sb="0" eb="1">
      <t>イチ</t>
    </rPh>
    <rPh sb="3" eb="4">
      <t>ハン</t>
    </rPh>
    <phoneticPr fontId="1"/>
  </si>
  <si>
    <t>専　　願</t>
    <rPh sb="0" eb="1">
      <t>セン</t>
    </rPh>
    <rPh sb="3" eb="4">
      <t>ネガイ</t>
    </rPh>
    <phoneticPr fontId="1"/>
  </si>
  <si>
    <t>➀</t>
    <phoneticPr fontId="1"/>
  </si>
  <si>
    <t>②</t>
    <phoneticPr fontId="1"/>
  </si>
  <si>
    <t>③</t>
    <phoneticPr fontId="1"/>
  </si>
  <si>
    <t>引率の先生は乗車しますか？</t>
    <rPh sb="0" eb="2">
      <t>インソツ</t>
    </rPh>
    <rPh sb="3" eb="5">
      <t>センセイ</t>
    </rPh>
    <rPh sb="6" eb="8">
      <t>ジョウシャ</t>
    </rPh>
    <phoneticPr fontId="1"/>
  </si>
  <si>
    <t>先生のお名前</t>
    <rPh sb="0" eb="2">
      <t>センセイ</t>
    </rPh>
    <rPh sb="4" eb="6">
      <t>ナマエ</t>
    </rPh>
    <phoneticPr fontId="1"/>
  </si>
  <si>
    <t>乗車の有無</t>
    <rPh sb="0" eb="2">
      <t>ジョウシャ</t>
    </rPh>
    <rPh sb="3" eb="5">
      <t>ウム</t>
    </rPh>
    <phoneticPr fontId="1"/>
  </si>
  <si>
    <t>※決まっていないときは「未定」と記入してください。</t>
    <rPh sb="1" eb="2">
      <t>キ</t>
    </rPh>
    <rPh sb="12" eb="14">
      <t>ミテイ</t>
    </rPh>
    <rPh sb="16" eb="18">
      <t>キニュウ</t>
    </rPh>
    <phoneticPr fontId="1"/>
  </si>
  <si>
    <t>送迎バス(宮東地区のみ)に関する質問事項</t>
    <rPh sb="0" eb="2">
      <t>ソウゲイ</t>
    </rPh>
    <rPh sb="5" eb="7">
      <t>ミヤヒガシ</t>
    </rPh>
    <rPh sb="7" eb="9">
      <t>チク</t>
    </rPh>
    <rPh sb="13" eb="14">
      <t>カン</t>
    </rPh>
    <rPh sb="16" eb="18">
      <t>シツモン</t>
    </rPh>
    <rPh sb="18" eb="20">
      <t>ジコウ</t>
    </rPh>
    <phoneticPr fontId="1"/>
  </si>
  <si>
    <t>中学校名</t>
    <rPh sb="0" eb="3">
      <t>チュウガッコウ</t>
    </rPh>
    <rPh sb="3" eb="4">
      <t>メイ</t>
    </rPh>
    <phoneticPr fontId="12"/>
  </si>
  <si>
    <t>●受験者情報</t>
    <rPh sb="1" eb="4">
      <t>ジュケンシャ</t>
    </rPh>
    <rPh sb="4" eb="6">
      <t>ジョウホウ</t>
    </rPh>
    <phoneticPr fontId="12"/>
  </si>
  <si>
    <t>専願</t>
    <rPh sb="0" eb="2">
      <t>センガン</t>
    </rPh>
    <phoneticPr fontId="12"/>
  </si>
  <si>
    <t>一般</t>
    <rPh sb="0" eb="2">
      <t>イッパン</t>
    </rPh>
    <phoneticPr fontId="12"/>
  </si>
  <si>
    <t>出願数</t>
    <rPh sb="0" eb="2">
      <t>シュツガン</t>
    </rPh>
    <rPh sb="2" eb="3">
      <t>スウ</t>
    </rPh>
    <phoneticPr fontId="12"/>
  </si>
  <si>
    <t>専　　願</t>
    <rPh sb="0" eb="1">
      <t>セン</t>
    </rPh>
    <rPh sb="3" eb="4">
      <t>ネガイ</t>
    </rPh>
    <phoneticPr fontId="12"/>
  </si>
  <si>
    <t>部活動（専願）</t>
    <rPh sb="0" eb="3">
      <t>ブカツドウ</t>
    </rPh>
    <rPh sb="4" eb="6">
      <t>センガン</t>
    </rPh>
    <phoneticPr fontId="12"/>
  </si>
  <si>
    <t>一般
特奨</t>
    <rPh sb="0" eb="2">
      <t>イッパン</t>
    </rPh>
    <rPh sb="3" eb="4">
      <t>トク</t>
    </rPh>
    <rPh sb="4" eb="5">
      <t>ススム</t>
    </rPh>
    <phoneticPr fontId="12"/>
  </si>
  <si>
    <t>区分</t>
    <rPh sb="0" eb="2">
      <t>クブン</t>
    </rPh>
    <phoneticPr fontId="12"/>
  </si>
  <si>
    <t>学科</t>
    <rPh sb="0" eb="2">
      <t>ガッカ</t>
    </rPh>
    <phoneticPr fontId="12"/>
  </si>
  <si>
    <t>S</t>
    <phoneticPr fontId="12"/>
  </si>
  <si>
    <t>A</t>
    <phoneticPr fontId="12"/>
  </si>
  <si>
    <t>Ｂ</t>
    <phoneticPr fontId="12"/>
  </si>
  <si>
    <t>Ｃ</t>
    <phoneticPr fontId="12"/>
  </si>
  <si>
    <t>特進科</t>
    <rPh sb="0" eb="1">
      <t>トク</t>
    </rPh>
    <rPh sb="1" eb="2">
      <t>シン</t>
    </rPh>
    <rPh sb="2" eb="3">
      <t>カ</t>
    </rPh>
    <phoneticPr fontId="12"/>
  </si>
  <si>
    <t>普通科</t>
    <rPh sb="0" eb="3">
      <t>フツウカ</t>
    </rPh>
    <phoneticPr fontId="12"/>
  </si>
  <si>
    <t>総進</t>
    <rPh sb="0" eb="1">
      <t>ソウ</t>
    </rPh>
    <rPh sb="1" eb="2">
      <t>シン</t>
    </rPh>
    <phoneticPr fontId="12"/>
  </si>
  <si>
    <t>グロ</t>
    <phoneticPr fontId="12"/>
  </si>
  <si>
    <t>音楽</t>
    <rPh sb="0" eb="2">
      <t>オンガク</t>
    </rPh>
    <phoneticPr fontId="12"/>
  </si>
  <si>
    <t>スポーツ</t>
    <phoneticPr fontId="12"/>
  </si>
  <si>
    <t>幼児保育</t>
    <rPh sb="0" eb="2">
      <t>ヨウジ</t>
    </rPh>
    <rPh sb="2" eb="4">
      <t>ホイク</t>
    </rPh>
    <phoneticPr fontId="12"/>
  </si>
  <si>
    <t>経営情報科</t>
    <rPh sb="0" eb="2">
      <t>ケイエイ</t>
    </rPh>
    <rPh sb="2" eb="4">
      <t>ジョウホウ</t>
    </rPh>
    <rPh sb="4" eb="5">
      <t>カ</t>
    </rPh>
    <phoneticPr fontId="12"/>
  </si>
  <si>
    <t>合　計</t>
    <rPh sb="0" eb="1">
      <t>ア</t>
    </rPh>
    <rPh sb="2" eb="3">
      <t>ケイ</t>
    </rPh>
    <phoneticPr fontId="12"/>
  </si>
  <si>
    <t>入力者名</t>
    <rPh sb="0" eb="2">
      <t>ニュウリョク</t>
    </rPh>
    <rPh sb="2" eb="3">
      <t>シャ</t>
    </rPh>
    <rPh sb="3" eb="4">
      <t>メイ</t>
    </rPh>
    <phoneticPr fontId="1"/>
  </si>
  <si>
    <t>中学校の先生方へ</t>
    <rPh sb="0" eb="3">
      <t>チュウガッコウ</t>
    </rPh>
    <rPh sb="4" eb="7">
      <t>センセイガタ</t>
    </rPh>
    <phoneticPr fontId="1"/>
  </si>
  <si>
    <t>※受験区分</t>
    <rPh sb="1" eb="3">
      <t>ジュケン</t>
    </rPh>
    <rPh sb="3" eb="5">
      <t>クブン</t>
    </rPh>
    <phoneticPr fontId="1"/>
  </si>
  <si>
    <t>※送迎バスに関する質問事項（黄色マーカー）の箇所のみ入力してください。</t>
    <rPh sb="1" eb="3">
      <t>ソウゲイ</t>
    </rPh>
    <rPh sb="6" eb="7">
      <t>カン</t>
    </rPh>
    <rPh sb="9" eb="13">
      <t>シツモンジコウ</t>
    </rPh>
    <rPh sb="14" eb="16">
      <t>キイロ</t>
    </rPh>
    <rPh sb="22" eb="24">
      <t>カショ</t>
    </rPh>
    <rPh sb="26" eb="28">
      <t>ニュウリョク</t>
    </rPh>
    <phoneticPr fontId="1"/>
  </si>
  <si>
    <t>◆特奨</t>
    <rPh sb="1" eb="2">
      <t>トク</t>
    </rPh>
    <rPh sb="2" eb="3">
      <t>ショウ</t>
    </rPh>
    <phoneticPr fontId="1"/>
  </si>
  <si>
    <t>④受験者氏名は、苗字と名の間に１字（全角）空けてください。　</t>
    <rPh sb="1" eb="4">
      <t>ジュケンシャ</t>
    </rPh>
    <rPh sb="4" eb="6">
      <t>シメイ</t>
    </rPh>
    <rPh sb="8" eb="10">
      <t>ミョウジ</t>
    </rPh>
    <rPh sb="11" eb="12">
      <t>メイ</t>
    </rPh>
    <rPh sb="13" eb="14">
      <t>アイダ</t>
    </rPh>
    <rPh sb="16" eb="17">
      <t>ジ</t>
    </rPh>
    <rPh sb="18" eb="20">
      <t>ゼンカク</t>
    </rPh>
    <rPh sb="21" eb="22">
      <t>ア</t>
    </rPh>
    <phoneticPr fontId="1"/>
  </si>
  <si>
    <t>※入力に関する注意事項</t>
    <rPh sb="1" eb="3">
      <t>ニュウリョク</t>
    </rPh>
    <rPh sb="4" eb="5">
      <t>カン</t>
    </rPh>
    <rPh sb="7" eb="9">
      <t>チュウイ</t>
    </rPh>
    <rPh sb="9" eb="11">
      <t>ジコウ</t>
    </rPh>
    <phoneticPr fontId="1"/>
  </si>
  <si>
    <t>受験区分</t>
    <rPh sb="0" eb="2">
      <t>ジュケン</t>
    </rPh>
    <rPh sb="2" eb="4">
      <t>クブン</t>
    </rPh>
    <phoneticPr fontId="1"/>
  </si>
  <si>
    <t>学科</t>
    <rPh sb="0" eb="2">
      <t>ガッカ</t>
    </rPh>
    <phoneticPr fontId="1"/>
  </si>
  <si>
    <t>試験会場</t>
    <rPh sb="0" eb="2">
      <t>シケン</t>
    </rPh>
    <rPh sb="2" eb="4">
      <t>カイジョウ</t>
    </rPh>
    <phoneticPr fontId="1"/>
  </si>
  <si>
    <t>専願</t>
    <rPh sb="0" eb="1">
      <t>セン</t>
    </rPh>
    <rPh sb="1" eb="2">
      <t>ネガイ</t>
    </rPh>
    <phoneticPr fontId="1"/>
  </si>
  <si>
    <t>専願Ｓ</t>
    <rPh sb="0" eb="2">
      <t>センガン</t>
    </rPh>
    <phoneticPr fontId="1"/>
  </si>
  <si>
    <t>一般</t>
    <rPh sb="0" eb="1">
      <t>イチ</t>
    </rPh>
    <rPh sb="1" eb="2">
      <t>ハン</t>
    </rPh>
    <phoneticPr fontId="1"/>
  </si>
  <si>
    <t>専願Ａ</t>
    <rPh sb="0" eb="2">
      <t>センガン</t>
    </rPh>
    <phoneticPr fontId="1"/>
  </si>
  <si>
    <t>専願Ｂ</t>
    <rPh sb="0" eb="2">
      <t>センガン</t>
    </rPh>
    <phoneticPr fontId="1"/>
  </si>
  <si>
    <t>専願Ｃ</t>
    <rPh sb="0" eb="2">
      <t>センガン</t>
    </rPh>
    <phoneticPr fontId="1"/>
  </si>
  <si>
    <t>部活Ａ</t>
    <rPh sb="0" eb="2">
      <t>ブカツ</t>
    </rPh>
    <phoneticPr fontId="1"/>
  </si>
  <si>
    <t>部活Ｂ</t>
    <rPh sb="0" eb="2">
      <t>ブカツ</t>
    </rPh>
    <phoneticPr fontId="1"/>
  </si>
  <si>
    <t>部活Ｃ</t>
    <rPh sb="0" eb="2">
      <t>ブカツ</t>
    </rPh>
    <phoneticPr fontId="1"/>
  </si>
  <si>
    <t>普通科総合進学コース</t>
    <rPh sb="0" eb="3">
      <t>フツウカ</t>
    </rPh>
    <rPh sb="3" eb="7">
      <t>ソウゴウシンガク</t>
    </rPh>
    <phoneticPr fontId="1"/>
  </si>
  <si>
    <t>普通科グローバルコース</t>
    <rPh sb="0" eb="3">
      <t>フツウカ</t>
    </rPh>
    <phoneticPr fontId="1"/>
  </si>
  <si>
    <t>普通科音楽コース</t>
    <rPh sb="0" eb="3">
      <t>フツウカ</t>
    </rPh>
    <rPh sb="3" eb="5">
      <t>オンガク</t>
    </rPh>
    <phoneticPr fontId="1"/>
  </si>
  <si>
    <t>普通科スポーツ科学コース</t>
    <rPh sb="0" eb="3">
      <t>フツウカ</t>
    </rPh>
    <rPh sb="7" eb="9">
      <t>カガク</t>
    </rPh>
    <phoneticPr fontId="1"/>
  </si>
  <si>
    <t>普通科幼児保育コース</t>
    <rPh sb="0" eb="3">
      <t>フツウカ</t>
    </rPh>
    <rPh sb="3" eb="7">
      <t>ヨウジホイク</t>
    </rPh>
    <phoneticPr fontId="1"/>
  </si>
  <si>
    <t>経営情報科</t>
    <rPh sb="0" eb="5">
      <t>ケイエイジョウホウカ</t>
    </rPh>
    <phoneticPr fontId="1"/>
  </si>
  <si>
    <r>
      <t>※このシート</t>
    </r>
    <r>
      <rPr>
        <b/>
        <u/>
        <sz val="20"/>
        <rFont val="游ゴシック"/>
        <family val="3"/>
        <charset val="128"/>
        <scheme val="minor"/>
      </rPr>
      <t>『受験者数一覧表』</t>
    </r>
    <r>
      <rPr>
        <b/>
        <sz val="20"/>
        <rFont val="游ゴシック"/>
        <family val="3"/>
        <charset val="128"/>
        <scheme val="minor"/>
      </rPr>
      <t>は、自動入力されます。</t>
    </r>
    <rPh sb="7" eb="10">
      <t>ジュケンシャ</t>
    </rPh>
    <rPh sb="10" eb="11">
      <t>スウ</t>
    </rPh>
    <rPh sb="11" eb="13">
      <t>イチラン</t>
    </rPh>
    <rPh sb="13" eb="14">
      <t>ヒョウ</t>
    </rPh>
    <rPh sb="17" eb="21">
      <t>ジドウニュウリョク</t>
    </rPh>
    <phoneticPr fontId="1"/>
  </si>
  <si>
    <t>【お願い】次の受験区分/学科順に入力してください。</t>
    <rPh sb="2" eb="3">
      <t>ネガ</t>
    </rPh>
    <rPh sb="5" eb="6">
      <t>ツギ</t>
    </rPh>
    <rPh sb="7" eb="9">
      <t>ジュケン</t>
    </rPh>
    <rPh sb="9" eb="11">
      <t>クブン</t>
    </rPh>
    <rPh sb="12" eb="14">
      <t>ガッカ</t>
    </rPh>
    <rPh sb="14" eb="15">
      <t>ジュン</t>
    </rPh>
    <rPh sb="16" eb="18">
      <t>ニュウリョク</t>
    </rPh>
    <phoneticPr fontId="1"/>
  </si>
  <si>
    <t>1　専願　特進科</t>
    <rPh sb="2" eb="4">
      <t>センガン</t>
    </rPh>
    <rPh sb="5" eb="7">
      <t>トクシン</t>
    </rPh>
    <rPh sb="7" eb="8">
      <t>カ</t>
    </rPh>
    <phoneticPr fontId="1"/>
  </si>
  <si>
    <t>3　専願　経営情報科</t>
    <rPh sb="2" eb="4">
      <t>センガン</t>
    </rPh>
    <rPh sb="5" eb="7">
      <t>ケイエイ</t>
    </rPh>
    <rPh sb="7" eb="9">
      <t>ジョウホウ</t>
    </rPh>
    <rPh sb="9" eb="10">
      <t>カ</t>
    </rPh>
    <phoneticPr fontId="1"/>
  </si>
  <si>
    <t>4　一般　特進科</t>
    <rPh sb="2" eb="4">
      <t>イッパン</t>
    </rPh>
    <rPh sb="5" eb="8">
      <t>トクシンカ</t>
    </rPh>
    <phoneticPr fontId="1"/>
  </si>
  <si>
    <t>6　一般　経営情報科</t>
    <rPh sb="2" eb="4">
      <t>イッパン</t>
    </rPh>
    <rPh sb="5" eb="7">
      <t>ケイエイ</t>
    </rPh>
    <rPh sb="7" eb="9">
      <t>ジョウホウ</t>
    </rPh>
    <rPh sb="9" eb="10">
      <t>カ</t>
    </rPh>
    <phoneticPr fontId="1"/>
  </si>
  <si>
    <r>
      <t>2　専願　普通科</t>
    </r>
    <r>
      <rPr>
        <b/>
        <sz val="14"/>
        <color theme="1"/>
        <rFont val="游ゴシック Medium"/>
        <family val="3"/>
        <charset val="128"/>
      </rPr>
      <t>（</t>
    </r>
    <r>
      <rPr>
        <b/>
        <sz val="12"/>
        <color theme="1"/>
        <rFont val="游ゴシック Medium"/>
        <family val="3"/>
        <charset val="128"/>
      </rPr>
      <t>コースの順番は問いませんが、同コースはまとめて入力）</t>
    </r>
    <rPh sb="2" eb="4">
      <t>センガン</t>
    </rPh>
    <rPh sb="5" eb="8">
      <t>フツウカ</t>
    </rPh>
    <rPh sb="13" eb="15">
      <t>ジュンバン</t>
    </rPh>
    <rPh sb="16" eb="17">
      <t>ト</t>
    </rPh>
    <rPh sb="23" eb="24">
      <t>ドウ</t>
    </rPh>
    <rPh sb="32" eb="34">
      <t>ニュウリョク</t>
    </rPh>
    <phoneticPr fontId="1"/>
  </si>
  <si>
    <r>
      <t>5　一般　普通科</t>
    </r>
    <r>
      <rPr>
        <b/>
        <sz val="12"/>
        <color theme="1"/>
        <rFont val="游ゴシック Medium"/>
        <family val="3"/>
        <charset val="128"/>
      </rPr>
      <t>（コースの順番は問いませんが、同コースはまとめて入力）</t>
    </r>
    <rPh sb="2" eb="4">
      <t>イッパン</t>
    </rPh>
    <rPh sb="5" eb="8">
      <t>フツウカ</t>
    </rPh>
    <phoneticPr fontId="1"/>
  </si>
  <si>
    <t>中学校名</t>
    <rPh sb="0" eb="1">
      <t>ナカ</t>
    </rPh>
    <rPh sb="1" eb="4">
      <t>ガッコウメイ</t>
    </rPh>
    <phoneticPr fontId="1"/>
  </si>
  <si>
    <t>会場</t>
    <rPh sb="0" eb="2">
      <t>カイジョウ</t>
    </rPh>
    <phoneticPr fontId="1"/>
  </si>
  <si>
    <t>人数</t>
    <rPh sb="0" eb="2">
      <t>ニンズウ</t>
    </rPh>
    <phoneticPr fontId="1"/>
  </si>
  <si>
    <t>宮崎</t>
    <rPh sb="0" eb="2">
      <t>ミヤザキ</t>
    </rPh>
    <phoneticPr fontId="1"/>
  </si>
  <si>
    <t>日南</t>
    <rPh sb="0" eb="2">
      <t>ニチナン</t>
    </rPh>
    <phoneticPr fontId="1"/>
  </si>
  <si>
    <t>高鍋</t>
    <rPh sb="0" eb="2">
      <t>タカナベ</t>
    </rPh>
    <phoneticPr fontId="1"/>
  </si>
  <si>
    <t>都城</t>
    <rPh sb="0" eb="2">
      <t>ミヤコノジョウ</t>
    </rPh>
    <phoneticPr fontId="1"/>
  </si>
  <si>
    <t>小林</t>
    <rPh sb="0" eb="2">
      <t>コバヤシ</t>
    </rPh>
    <phoneticPr fontId="1"/>
  </si>
  <si>
    <t>日向</t>
    <rPh sb="0" eb="2">
      <t>ヒュウガ</t>
    </rPh>
    <phoneticPr fontId="1"/>
  </si>
  <si>
    <t>特進科</t>
    <rPh sb="0" eb="1">
      <t>トク</t>
    </rPh>
    <rPh sb="1" eb="2">
      <t>シン</t>
    </rPh>
    <rPh sb="2" eb="3">
      <t>カ</t>
    </rPh>
    <phoneticPr fontId="1"/>
  </si>
  <si>
    <t>宮崎</t>
    <rPh sb="0" eb="1">
      <t>ミヤ</t>
    </rPh>
    <rPh sb="1" eb="2">
      <t>サキ</t>
    </rPh>
    <phoneticPr fontId="1"/>
  </si>
  <si>
    <t>日南</t>
    <rPh sb="0" eb="1">
      <t>ヒ</t>
    </rPh>
    <rPh sb="1" eb="2">
      <t>ミナミ</t>
    </rPh>
    <phoneticPr fontId="1"/>
  </si>
  <si>
    <t>高鍋</t>
    <rPh sb="0" eb="1">
      <t>コウ</t>
    </rPh>
    <rPh sb="1" eb="2">
      <t>ナベ</t>
    </rPh>
    <phoneticPr fontId="1"/>
  </si>
  <si>
    <t>都城</t>
    <rPh sb="0" eb="1">
      <t>ト</t>
    </rPh>
    <rPh sb="1" eb="2">
      <t>シロ</t>
    </rPh>
    <phoneticPr fontId="1"/>
  </si>
  <si>
    <t>小林</t>
    <rPh sb="0" eb="1">
      <t>ショウ</t>
    </rPh>
    <rPh sb="1" eb="2">
      <t>ハヤシ</t>
    </rPh>
    <phoneticPr fontId="1"/>
  </si>
  <si>
    <t>日向</t>
    <rPh sb="0" eb="1">
      <t>ヒ</t>
    </rPh>
    <rPh sb="1" eb="2">
      <t>ムカイ</t>
    </rPh>
    <phoneticPr fontId="1"/>
  </si>
  <si>
    <t>一般Ｂ</t>
    <rPh sb="0" eb="2">
      <t>イッパン</t>
    </rPh>
    <phoneticPr fontId="1"/>
  </si>
  <si>
    <t>※志望学科・コース</t>
    <rPh sb="1" eb="3">
      <t>シボウ</t>
    </rPh>
    <rPh sb="3" eb="5">
      <t>ガッカ</t>
    </rPh>
    <phoneticPr fontId="1"/>
  </si>
  <si>
    <t>※試験会場</t>
    <rPh sb="1" eb="3">
      <t>シケン</t>
    </rPh>
    <rPh sb="3" eb="4">
      <t>カイ</t>
    </rPh>
    <rPh sb="4" eb="5">
      <t>バ</t>
    </rPh>
    <phoneticPr fontId="1"/>
  </si>
  <si>
    <t>備考</t>
    <rPh sb="0" eb="1">
      <t>ビ</t>
    </rPh>
    <rPh sb="1" eb="2">
      <t>コウ</t>
    </rPh>
    <phoneticPr fontId="1"/>
  </si>
  <si>
    <t>卒業生父母</t>
    <rPh sb="0" eb="5">
      <t>ソツギョウセイフボ</t>
    </rPh>
    <phoneticPr fontId="1"/>
  </si>
  <si>
    <t>兄弟
姉妹</t>
    <rPh sb="0" eb="2">
      <t>キョウダイ</t>
    </rPh>
    <rPh sb="3" eb="5">
      <t>シマイ</t>
    </rPh>
    <phoneticPr fontId="1"/>
  </si>
  <si>
    <t>入力者名</t>
    <rPh sb="0" eb="4">
      <t>ニュウリョクシャメイ</t>
    </rPh>
    <phoneticPr fontId="1"/>
  </si>
  <si>
    <r>
      <t xml:space="preserve">③◆箇所＝ </t>
    </r>
    <r>
      <rPr>
        <b/>
        <u/>
        <sz val="16"/>
        <rFont val="游ゴシック"/>
        <family val="3"/>
        <charset val="128"/>
        <scheme val="minor"/>
      </rPr>
      <t xml:space="preserve">特奨 </t>
    </r>
    <r>
      <rPr>
        <b/>
        <sz val="16"/>
        <rFont val="游ゴシック"/>
        <family val="3"/>
        <charset val="128"/>
        <scheme val="minor"/>
      </rPr>
      <t>は、該当者はプルダウン選択してください。</t>
    </r>
    <rPh sb="2" eb="4">
      <t>カショ</t>
    </rPh>
    <rPh sb="6" eb="7">
      <t>トク</t>
    </rPh>
    <rPh sb="7" eb="8">
      <t>ススム</t>
    </rPh>
    <rPh sb="11" eb="13">
      <t>ガイトウ</t>
    </rPh>
    <rPh sb="13" eb="14">
      <t>シャ</t>
    </rPh>
    <rPh sb="20" eb="22">
      <t>センタク</t>
    </rPh>
    <phoneticPr fontId="1"/>
  </si>
  <si>
    <r>
      <t xml:space="preserve">②※箇所＝ </t>
    </r>
    <r>
      <rPr>
        <b/>
        <u/>
        <sz val="16"/>
        <rFont val="游ゴシック"/>
        <family val="3"/>
        <charset val="128"/>
        <scheme val="minor"/>
      </rPr>
      <t xml:space="preserve">受験区分、志望学科・コース、試験会場 </t>
    </r>
    <r>
      <rPr>
        <b/>
        <sz val="16"/>
        <rFont val="游ゴシック"/>
        <family val="3"/>
        <charset val="128"/>
        <scheme val="minor"/>
      </rPr>
      <t>は、プルダウン選択です。　</t>
    </r>
    <rPh sb="2" eb="4">
      <t>カショ</t>
    </rPh>
    <rPh sb="6" eb="10">
      <t>ジュケンクブン</t>
    </rPh>
    <rPh sb="11" eb="15">
      <t>シボウガッカ</t>
    </rPh>
    <rPh sb="20" eb="24">
      <t>シケンカイジョウ</t>
    </rPh>
    <rPh sb="32" eb="33">
      <t>セン</t>
    </rPh>
    <rPh sb="33" eb="34">
      <t>タク</t>
    </rPh>
    <phoneticPr fontId="1"/>
  </si>
  <si>
    <t>①この『受験者名簿』を入力すると、『受験者数一覧表』が自動入力されます。</t>
    <rPh sb="4" eb="7">
      <t>ジュケンシャ</t>
    </rPh>
    <rPh sb="7" eb="9">
      <t>メイボ</t>
    </rPh>
    <rPh sb="11" eb="13">
      <t>ニュウリョク</t>
    </rPh>
    <rPh sb="18" eb="21">
      <t>ジュケンシャ</t>
    </rPh>
    <rPh sb="21" eb="22">
      <t>スウ</t>
    </rPh>
    <rPh sb="22" eb="25">
      <t>イチランヒョウ</t>
    </rPh>
    <rPh sb="27" eb="31">
      <t>ジドウニュウリョク</t>
    </rPh>
    <phoneticPr fontId="1"/>
  </si>
  <si>
    <t>一般</t>
    <rPh sb="0" eb="2">
      <t>イッパン</t>
    </rPh>
    <phoneticPr fontId="1"/>
  </si>
  <si>
    <t>専願</t>
    <rPh sb="0" eb="2">
      <t>センガン</t>
    </rPh>
    <phoneticPr fontId="1"/>
  </si>
  <si>
    <t>兄弟姉妹</t>
    <rPh sb="0" eb="4">
      <t>キョウダイシマイ</t>
    </rPh>
    <phoneticPr fontId="1"/>
  </si>
  <si>
    <t>卒業生父母</t>
    <rPh sb="0" eb="3">
      <t>ソツギョウセイ</t>
    </rPh>
    <rPh sb="3" eb="5">
      <t>フボ</t>
    </rPh>
    <phoneticPr fontId="1"/>
  </si>
  <si>
    <t>部活Ｓ</t>
    <rPh sb="0" eb="2">
      <t>ブカツ</t>
    </rPh>
    <phoneticPr fontId="1"/>
  </si>
  <si>
    <t>B</t>
    <phoneticPr fontId="12"/>
  </si>
  <si>
    <t>C</t>
    <phoneticPr fontId="1"/>
  </si>
  <si>
    <t>乗車予定は何名ですか？（生徒）</t>
    <rPh sb="0" eb="2">
      <t>ジョウシャ</t>
    </rPh>
    <rPh sb="2" eb="4">
      <t>ヨテイ</t>
    </rPh>
    <rPh sb="5" eb="7">
      <t>ナンメイ</t>
    </rPh>
    <rPh sb="12" eb="14">
      <t>セイト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</si>
</sst>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#,##0&quot;円&quot;"/>
    <numFmt numFmtId="177" formatCode="#0&quot;名&quot;"/>
    <numFmt numFmtId="178" formatCode="#;;#"/>
    <numFmt numFmtId="179" formatCode=";;"/>
    <numFmt numFmtId="180" formatCode="#&quot;名&quot;;;"/>
  </numFmts>
  <fonts count="3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10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22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8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22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b/>
      <u/>
      <sz val="2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20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18"/>
      <color theme="1"/>
      <name val="游ゴシック Medium"/>
      <family val="3"/>
      <charset val="128"/>
    </font>
    <font>
      <b/>
      <u/>
      <sz val="16"/>
      <name val="游ゴシック"/>
      <family val="3"/>
      <charset val="128"/>
      <scheme val="minor"/>
    </font>
    <font>
      <b/>
      <sz val="16"/>
      <color theme="1"/>
      <name val="游ゴシック Medium"/>
      <family val="3"/>
      <charset val="128"/>
    </font>
    <font>
      <b/>
      <sz val="14"/>
      <color theme="1"/>
      <name val="游ゴシック Medium"/>
      <family val="3"/>
      <charset val="128"/>
    </font>
    <font>
      <b/>
      <sz val="12"/>
      <color theme="1"/>
      <name val="游ゴシック Medium"/>
      <family val="3"/>
      <charset val="128"/>
    </font>
    <font>
      <sz val="12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1"/>
      <color theme="1"/>
      <name val="游ゴシック Mediu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8" tint="-0.499984740745262"/>
      </left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/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 diagonalDown="1">
      <left/>
      <right style="medium">
        <color indexed="64"/>
      </right>
      <top/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9" fillId="0" borderId="0">
      <alignment vertical="center"/>
    </xf>
  </cellStyleXfs>
  <cellXfs count="165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right" vertical="center" shrinkToFit="1"/>
    </xf>
    <xf numFmtId="0" fontId="10" fillId="0" borderId="0" xfId="1" applyFont="1">
      <alignment vertical="center"/>
    </xf>
    <xf numFmtId="0" fontId="11" fillId="0" borderId="0" xfId="1" applyFont="1" applyAlignment="1">
      <alignment vertical="center"/>
    </xf>
    <xf numFmtId="0" fontId="13" fillId="0" borderId="0" xfId="1" applyFont="1">
      <alignment vertical="center"/>
    </xf>
    <xf numFmtId="0" fontId="14" fillId="0" borderId="0" xfId="1" applyFont="1">
      <alignment vertical="center"/>
    </xf>
    <xf numFmtId="0" fontId="10" fillId="0" borderId="17" xfId="1" applyFont="1" applyBorder="1" applyAlignment="1">
      <alignment horizontal="center" vertical="center"/>
    </xf>
    <xf numFmtId="0" fontId="16" fillId="0" borderId="17" xfId="1" applyFont="1" applyBorder="1" applyAlignment="1">
      <alignment horizontal="center" vertical="center"/>
    </xf>
    <xf numFmtId="0" fontId="10" fillId="0" borderId="0" xfId="1" applyFont="1" applyBorder="1" applyAlignment="1">
      <alignment vertical="center"/>
    </xf>
    <xf numFmtId="0" fontId="10" fillId="0" borderId="8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10" fillId="0" borderId="0" xfId="1" applyFont="1" applyBorder="1">
      <alignment vertical="center"/>
    </xf>
    <xf numFmtId="0" fontId="10" fillId="0" borderId="0" xfId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 vertical="center"/>
    </xf>
    <xf numFmtId="0" fontId="11" fillId="0" borderId="0" xfId="1" applyFont="1" applyAlignment="1">
      <alignment vertical="center" wrapText="1"/>
    </xf>
    <xf numFmtId="0" fontId="11" fillId="4" borderId="0" xfId="1" applyFont="1" applyFill="1" applyAlignment="1">
      <alignment vertical="center"/>
    </xf>
    <xf numFmtId="0" fontId="10" fillId="4" borderId="0" xfId="1" applyFont="1" applyFill="1">
      <alignment vertical="center"/>
    </xf>
    <xf numFmtId="0" fontId="18" fillId="4" borderId="0" xfId="1" applyFont="1" applyFill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9" fillId="4" borderId="0" xfId="1" applyFont="1" applyFill="1" applyAlignment="1">
      <alignment vertical="center"/>
    </xf>
    <xf numFmtId="0" fontId="23" fillId="4" borderId="0" xfId="1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19" fillId="0" borderId="0" xfId="1" applyFont="1" applyFill="1" applyAlignment="1">
      <alignment vertical="center"/>
    </xf>
    <xf numFmtId="0" fontId="23" fillId="0" borderId="0" xfId="1" applyFont="1" applyFill="1">
      <alignment vertical="center"/>
    </xf>
    <xf numFmtId="0" fontId="13" fillId="0" borderId="0" xfId="1" applyFont="1" applyFill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78" fontId="17" fillId="0" borderId="23" xfId="1" applyNumberFormat="1" applyFont="1" applyBorder="1" applyAlignment="1">
      <alignment horizontal="center" vertical="center"/>
    </xf>
    <xf numFmtId="178" fontId="17" fillId="0" borderId="26" xfId="1" applyNumberFormat="1" applyFont="1" applyBorder="1" applyAlignment="1">
      <alignment horizontal="center" vertical="center"/>
    </xf>
    <xf numFmtId="178" fontId="17" fillId="0" borderId="27" xfId="1" applyNumberFormat="1" applyFont="1" applyBorder="1" applyAlignment="1">
      <alignment horizontal="center" vertical="center"/>
    </xf>
    <xf numFmtId="178" fontId="17" fillId="0" borderId="28" xfId="1" applyNumberFormat="1" applyFont="1" applyBorder="1" applyAlignment="1">
      <alignment horizontal="center" vertical="center"/>
    </xf>
    <xf numFmtId="178" fontId="17" fillId="0" borderId="24" xfId="1" applyNumberFormat="1" applyFont="1" applyBorder="1" applyAlignment="1">
      <alignment horizontal="center" vertical="center"/>
    </xf>
    <xf numFmtId="178" fontId="17" fillId="0" borderId="23" xfId="1" applyNumberFormat="1" applyFont="1" applyFill="1" applyBorder="1" applyAlignment="1">
      <alignment horizontal="center" vertical="center"/>
    </xf>
    <xf numFmtId="178" fontId="30" fillId="0" borderId="18" xfId="1" applyNumberFormat="1" applyFont="1" applyBorder="1" applyAlignment="1">
      <alignment horizontal="center" vertical="center"/>
    </xf>
    <xf numFmtId="178" fontId="30" fillId="0" borderId="16" xfId="1" applyNumberFormat="1" applyFont="1" applyBorder="1" applyAlignment="1">
      <alignment horizontal="center" vertical="center"/>
    </xf>
    <xf numFmtId="178" fontId="30" fillId="0" borderId="19" xfId="1" applyNumberFormat="1" applyFont="1" applyBorder="1" applyAlignment="1">
      <alignment horizontal="center" vertical="center"/>
    </xf>
    <xf numFmtId="178" fontId="30" fillId="0" borderId="1" xfId="1" applyNumberFormat="1" applyFont="1" applyBorder="1" applyAlignment="1">
      <alignment horizontal="center" vertical="center"/>
    </xf>
    <xf numFmtId="178" fontId="30" fillId="0" borderId="17" xfId="1" applyNumberFormat="1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shrinkToFit="1"/>
    </xf>
    <xf numFmtId="0" fontId="10" fillId="0" borderId="7" xfId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shrinkToFit="1"/>
    </xf>
    <xf numFmtId="0" fontId="10" fillId="0" borderId="33" xfId="1" applyFont="1" applyBorder="1" applyAlignment="1">
      <alignment horizontal="center" vertical="center" wrapText="1"/>
    </xf>
    <xf numFmtId="177" fontId="0" fillId="0" borderId="0" xfId="0" applyNumberFormat="1" applyBorder="1" applyAlignment="1">
      <alignment vertical="center"/>
    </xf>
    <xf numFmtId="178" fontId="30" fillId="0" borderId="20" xfId="1" applyNumberFormat="1" applyFont="1" applyBorder="1" applyAlignment="1">
      <alignment horizontal="center" vertical="center"/>
    </xf>
    <xf numFmtId="178" fontId="17" fillId="0" borderId="25" xfId="1" applyNumberFormat="1" applyFont="1" applyBorder="1" applyAlignment="1">
      <alignment horizontal="center" vertical="center"/>
    </xf>
    <xf numFmtId="0" fontId="10" fillId="0" borderId="11" xfId="1" applyFont="1" applyBorder="1" applyAlignment="1">
      <alignment horizontal="centerContinuous" vertical="center"/>
    </xf>
    <xf numFmtId="0" fontId="10" fillId="0" borderId="12" xfId="1" applyFont="1" applyBorder="1" applyAlignment="1">
      <alignment horizontal="centerContinuous" vertical="center"/>
    </xf>
    <xf numFmtId="0" fontId="10" fillId="0" borderId="13" xfId="1" applyFont="1" applyBorder="1" applyAlignment="1">
      <alignment horizontal="centerContinuous" vertical="center"/>
    </xf>
    <xf numFmtId="178" fontId="30" fillId="0" borderId="18" xfId="1" applyNumberFormat="1" applyFont="1" applyFill="1" applyBorder="1" applyAlignment="1">
      <alignment horizontal="center" vertical="center"/>
    </xf>
    <xf numFmtId="179" fontId="10" fillId="0" borderId="0" xfId="1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180" fontId="10" fillId="0" borderId="0" xfId="1" applyNumberFormat="1" applyFont="1" applyBorder="1" applyAlignment="1">
      <alignment horizontal="center" vertical="center"/>
    </xf>
    <xf numFmtId="0" fontId="10" fillId="0" borderId="35" xfId="1" applyFont="1" applyBorder="1" applyAlignment="1">
      <alignment horizontal="center" vertical="top"/>
    </xf>
    <xf numFmtId="0" fontId="10" fillId="0" borderId="36" xfId="1" applyFont="1" applyBorder="1" applyAlignment="1">
      <alignment horizontal="center" vertical="center"/>
    </xf>
    <xf numFmtId="0" fontId="10" fillId="0" borderId="37" xfId="1" applyFont="1" applyBorder="1" applyAlignment="1">
      <alignment horizontal="center" vertical="center"/>
    </xf>
    <xf numFmtId="0" fontId="10" fillId="0" borderId="38" xfId="1" applyFont="1" applyBorder="1" applyAlignment="1">
      <alignment horizontal="center" vertical="center"/>
    </xf>
    <xf numFmtId="0" fontId="10" fillId="0" borderId="39" xfId="1" applyFont="1" applyBorder="1" applyAlignment="1">
      <alignment horizontal="center" vertical="center"/>
    </xf>
    <xf numFmtId="0" fontId="10" fillId="0" borderId="40" xfId="1" applyFont="1" applyBorder="1" applyAlignment="1">
      <alignment horizontal="center" vertical="center"/>
    </xf>
    <xf numFmtId="0" fontId="10" fillId="0" borderId="41" xfId="1" applyFont="1" applyBorder="1" applyAlignment="1">
      <alignment horizontal="center" vertical="center"/>
    </xf>
    <xf numFmtId="0" fontId="16" fillId="0" borderId="40" xfId="1" applyFont="1" applyBorder="1" applyAlignment="1">
      <alignment horizontal="center" vertical="center"/>
    </xf>
    <xf numFmtId="178" fontId="30" fillId="0" borderId="43" xfId="1" applyNumberFormat="1" applyFont="1" applyBorder="1" applyAlignment="1">
      <alignment horizontal="center" vertical="center"/>
    </xf>
    <xf numFmtId="178" fontId="30" fillId="0" borderId="37" xfId="1" applyNumberFormat="1" applyFont="1" applyBorder="1" applyAlignment="1">
      <alignment horizontal="center" vertical="center"/>
    </xf>
    <xf numFmtId="178" fontId="30" fillId="0" borderId="38" xfId="1" applyNumberFormat="1" applyFont="1" applyBorder="1" applyAlignment="1">
      <alignment horizontal="center" vertical="center"/>
    </xf>
    <xf numFmtId="178" fontId="30" fillId="0" borderId="39" xfId="1" applyNumberFormat="1" applyFont="1" applyBorder="1" applyAlignment="1">
      <alignment horizontal="center" vertical="center"/>
    </xf>
    <xf numFmtId="178" fontId="30" fillId="0" borderId="41" xfId="1" applyNumberFormat="1" applyFont="1" applyBorder="1" applyAlignment="1">
      <alignment horizontal="center" vertical="center"/>
    </xf>
    <xf numFmtId="178" fontId="30" fillId="0" borderId="40" xfId="1" applyNumberFormat="1" applyFont="1" applyBorder="1" applyAlignment="1">
      <alignment horizontal="center" vertical="center"/>
    </xf>
    <xf numFmtId="178" fontId="30" fillId="0" borderId="43" xfId="1" applyNumberFormat="1" applyFont="1" applyFill="1" applyBorder="1" applyAlignment="1">
      <alignment horizontal="center" vertical="center"/>
    </xf>
    <xf numFmtId="0" fontId="10" fillId="0" borderId="45" xfId="1" applyFont="1" applyBorder="1" applyAlignment="1">
      <alignment horizontal="center" vertical="center"/>
    </xf>
    <xf numFmtId="178" fontId="30" fillId="0" borderId="46" xfId="1" applyNumberFormat="1" applyFont="1" applyBorder="1" applyAlignment="1">
      <alignment horizontal="center" vertical="center"/>
    </xf>
    <xf numFmtId="178" fontId="30" fillId="0" borderId="47" xfId="1" applyNumberFormat="1" applyFont="1" applyBorder="1" applyAlignment="1">
      <alignment horizontal="center" vertical="center"/>
    </xf>
    <xf numFmtId="178" fontId="30" fillId="0" borderId="48" xfId="1" applyNumberFormat="1" applyFont="1" applyBorder="1" applyAlignment="1">
      <alignment horizontal="center" vertical="center"/>
    </xf>
    <xf numFmtId="178" fontId="30" fillId="0" borderId="49" xfId="1" applyNumberFormat="1" applyFont="1" applyBorder="1" applyAlignment="1">
      <alignment horizontal="center" vertical="center"/>
    </xf>
    <xf numFmtId="178" fontId="30" fillId="0" borderId="44" xfId="1" applyNumberFormat="1" applyFont="1" applyBorder="1" applyAlignment="1">
      <alignment horizontal="center" vertical="center"/>
    </xf>
    <xf numFmtId="178" fontId="30" fillId="0" borderId="45" xfId="1" applyNumberFormat="1" applyFont="1" applyBorder="1" applyAlignment="1">
      <alignment horizontal="center" vertical="center"/>
    </xf>
    <xf numFmtId="178" fontId="30" fillId="0" borderId="46" xfId="1" applyNumberFormat="1" applyFont="1" applyFill="1" applyBorder="1" applyAlignment="1">
      <alignment horizontal="center" vertical="center"/>
    </xf>
    <xf numFmtId="178" fontId="30" fillId="0" borderId="33" xfId="1" applyNumberFormat="1" applyFont="1" applyBorder="1" applyAlignment="1">
      <alignment horizontal="center" vertical="center"/>
    </xf>
    <xf numFmtId="178" fontId="30" fillId="0" borderId="30" xfId="1" applyNumberFormat="1" applyFont="1" applyBorder="1" applyAlignment="1">
      <alignment horizontal="center" vertical="center"/>
    </xf>
    <xf numFmtId="178" fontId="30" fillId="0" borderId="51" xfId="1" applyNumberFormat="1" applyFont="1" applyBorder="1" applyAlignment="1">
      <alignment horizontal="center" vertical="center"/>
    </xf>
    <xf numFmtId="178" fontId="30" fillId="0" borderId="29" xfId="1" applyNumberFormat="1" applyFont="1" applyBorder="1" applyAlignment="1">
      <alignment horizontal="center" vertical="center"/>
    </xf>
    <xf numFmtId="178" fontId="30" fillId="0" borderId="50" xfId="1" applyNumberFormat="1" applyFont="1" applyBorder="1" applyAlignment="1">
      <alignment horizontal="center" vertical="center"/>
    </xf>
    <xf numFmtId="178" fontId="30" fillId="0" borderId="33" xfId="1" applyNumberFormat="1" applyFont="1" applyFill="1" applyBorder="1" applyAlignment="1">
      <alignment horizontal="center" vertical="center"/>
    </xf>
    <xf numFmtId="178" fontId="30" fillId="0" borderId="54" xfId="1" applyNumberFormat="1" applyFont="1" applyBorder="1" applyAlignment="1">
      <alignment horizontal="center" vertical="center"/>
    </xf>
    <xf numFmtId="178" fontId="30" fillId="0" borderId="55" xfId="1" applyNumberFormat="1" applyFont="1" applyBorder="1" applyAlignment="1">
      <alignment horizontal="center" vertical="center"/>
    </xf>
    <xf numFmtId="178" fontId="30" fillId="0" borderId="56" xfId="1" applyNumberFormat="1" applyFont="1" applyBorder="1" applyAlignment="1">
      <alignment horizontal="center" vertical="center"/>
    </xf>
    <xf numFmtId="178" fontId="30" fillId="0" borderId="57" xfId="1" applyNumberFormat="1" applyFont="1" applyBorder="1" applyAlignment="1">
      <alignment horizontal="center" vertical="center"/>
    </xf>
    <xf numFmtId="178" fontId="30" fillId="0" borderId="52" xfId="1" applyNumberFormat="1" applyFont="1" applyBorder="1" applyAlignment="1">
      <alignment horizontal="center" vertical="center"/>
    </xf>
    <xf numFmtId="178" fontId="30" fillId="0" borderId="53" xfId="1" applyNumberFormat="1" applyFont="1" applyBorder="1" applyAlignment="1">
      <alignment horizontal="center" vertical="center"/>
    </xf>
    <xf numFmtId="178" fontId="30" fillId="0" borderId="54" xfId="1" applyNumberFormat="1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 shrinkToFit="1"/>
    </xf>
    <xf numFmtId="0" fontId="34" fillId="0" borderId="0" xfId="0" applyFont="1" applyFill="1" applyBorder="1" applyAlignment="1">
      <alignment horizontal="center" vertical="center" shrinkToFit="1"/>
    </xf>
    <xf numFmtId="0" fontId="34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 applyProtection="1">
      <alignment horizontal="left" vertical="center" indent="1" shrinkToFit="1"/>
      <protection locked="0"/>
    </xf>
    <xf numFmtId="0" fontId="34" fillId="0" borderId="0" xfId="0" applyFont="1" applyFill="1" applyBorder="1" applyAlignment="1" applyProtection="1">
      <alignment horizontal="left" vertical="center" shrinkToFit="1"/>
      <protection locked="0"/>
    </xf>
    <xf numFmtId="0" fontId="6" fillId="0" borderId="0" xfId="0" applyFont="1" applyFill="1" applyBorder="1" applyAlignment="1" applyProtection="1">
      <alignment horizontal="left" vertical="center" shrinkToFit="1"/>
      <protection locked="0"/>
    </xf>
    <xf numFmtId="0" fontId="27" fillId="5" borderId="0" xfId="0" applyFont="1" applyFill="1" applyAlignment="1">
      <alignment vertical="center"/>
    </xf>
    <xf numFmtId="0" fontId="0" fillId="0" borderId="0" xfId="0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24" fillId="4" borderId="0" xfId="1" applyFont="1" applyFill="1" applyAlignment="1">
      <alignment vertical="center"/>
    </xf>
    <xf numFmtId="0" fontId="10" fillId="0" borderId="0" xfId="1" applyFont="1" applyFill="1" applyBorder="1" applyAlignment="1">
      <alignment horizontal="center" vertical="center" wrapText="1"/>
    </xf>
    <xf numFmtId="178" fontId="30" fillId="0" borderId="0" xfId="1" applyNumberFormat="1" applyFont="1" applyFill="1" applyBorder="1" applyAlignment="1">
      <alignment horizontal="center" vertical="center"/>
    </xf>
    <xf numFmtId="178" fontId="17" fillId="0" borderId="0" xfId="1" applyNumberFormat="1" applyFont="1" applyFill="1" applyBorder="1" applyAlignment="1">
      <alignment horizontal="center" vertical="center"/>
    </xf>
    <xf numFmtId="178" fontId="30" fillId="0" borderId="34" xfId="1" applyNumberFormat="1" applyFont="1" applyBorder="1" applyAlignment="1">
      <alignment horizontal="center" vertical="center"/>
    </xf>
    <xf numFmtId="0" fontId="25" fillId="5" borderId="0" xfId="0" applyFont="1" applyFill="1" applyAlignment="1">
      <alignment vertical="center"/>
    </xf>
    <xf numFmtId="0" fontId="27" fillId="5" borderId="0" xfId="0" applyFont="1" applyFill="1" applyAlignment="1">
      <alignment vertical="center" wrapText="1"/>
    </xf>
    <xf numFmtId="0" fontId="27" fillId="0" borderId="0" xfId="0" applyFont="1" applyFill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179" fontId="33" fillId="0" borderId="5" xfId="1" applyNumberFormat="1" applyFont="1" applyBorder="1" applyAlignment="1">
      <alignment horizontal="center" vertical="center" shrinkToFit="1"/>
    </xf>
    <xf numFmtId="179" fontId="33" fillId="0" borderId="6" xfId="1" applyNumberFormat="1" applyFont="1" applyBorder="1" applyAlignment="1">
      <alignment horizontal="center" vertical="center" shrinkToFit="1"/>
    </xf>
    <xf numFmtId="0" fontId="10" fillId="0" borderId="50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/>
    </xf>
    <xf numFmtId="0" fontId="10" fillId="0" borderId="13" xfId="1" applyFont="1" applyFill="1" applyBorder="1" applyAlignment="1">
      <alignment horizontal="center" vertical="center" wrapText="1"/>
    </xf>
    <xf numFmtId="0" fontId="10" fillId="0" borderId="42" xfId="1" applyFont="1" applyFill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179" fontId="33" fillId="0" borderId="7" xfId="1" applyNumberFormat="1" applyFont="1" applyBorder="1" applyAlignment="1">
      <alignment horizontal="center" vertical="center" shrinkToFit="1"/>
    </xf>
    <xf numFmtId="0" fontId="10" fillId="0" borderId="15" xfId="1" applyFont="1" applyFill="1" applyBorder="1" applyAlignment="1">
      <alignment horizontal="center" vertical="center" wrapText="1"/>
    </xf>
    <xf numFmtId="0" fontId="10" fillId="0" borderId="43" xfId="1" applyFont="1" applyFill="1" applyBorder="1" applyAlignment="1">
      <alignment horizontal="center" vertical="center" wrapText="1"/>
    </xf>
    <xf numFmtId="0" fontId="10" fillId="0" borderId="44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0" fillId="0" borderId="41" xfId="1" applyFont="1" applyBorder="1" applyAlignment="1">
      <alignment horizontal="center" vertical="center"/>
    </xf>
    <xf numFmtId="0" fontId="10" fillId="0" borderId="52" xfId="1" applyFont="1" applyBorder="1" applyAlignment="1">
      <alignment horizontal="center" vertical="center"/>
    </xf>
    <xf numFmtId="0" fontId="10" fillId="0" borderId="53" xfId="1" applyFont="1" applyBorder="1" applyAlignment="1">
      <alignment horizontal="center" vertical="center"/>
    </xf>
    <xf numFmtId="0" fontId="17" fillId="0" borderId="24" xfId="1" applyFont="1" applyBorder="1" applyAlignment="1">
      <alignment horizontal="center" vertical="center"/>
    </xf>
    <xf numFmtId="0" fontId="17" fillId="0" borderId="25" xfId="1" applyFont="1" applyBorder="1" applyAlignment="1">
      <alignment horizontal="center" vertical="center"/>
    </xf>
    <xf numFmtId="0" fontId="19" fillId="4" borderId="0" xfId="1" applyFont="1" applyFill="1" applyAlignment="1">
      <alignment horizontal="left" vertical="center" wrapText="1"/>
    </xf>
    <xf numFmtId="0" fontId="19" fillId="4" borderId="0" xfId="1" applyFont="1" applyFill="1" applyAlignment="1">
      <alignment horizontal="left" vertical="top" wrapText="1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8" fillId="3" borderId="0" xfId="0" applyFont="1" applyFill="1" applyAlignment="1">
      <alignment horizontal="center" vertical="center" shrinkToFit="1"/>
    </xf>
    <xf numFmtId="0" fontId="0" fillId="0" borderId="0" xfId="0" applyAlignment="1">
      <alignment horizontal="left" vertical="center" indent="1"/>
    </xf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 applyProtection="1">
      <alignment horizontal="center" vertical="center"/>
      <protection locked="0"/>
    </xf>
    <xf numFmtId="177" fontId="0" fillId="0" borderId="2" xfId="0" applyNumberFormat="1" applyFill="1" applyBorder="1" applyAlignment="1" applyProtection="1">
      <alignment horizontal="center" vertical="center"/>
      <protection locked="0"/>
    </xf>
    <xf numFmtId="177" fontId="0" fillId="0" borderId="3" xfId="0" applyNumberFormat="1" applyFill="1" applyBorder="1" applyAlignment="1" applyProtection="1">
      <alignment horizontal="center" vertical="center"/>
      <protection locked="0"/>
    </xf>
    <xf numFmtId="177" fontId="32" fillId="0" borderId="22" xfId="0" applyNumberFormat="1" applyFont="1" applyBorder="1" applyAlignment="1">
      <alignment horizontal="center" vertical="center"/>
    </xf>
    <xf numFmtId="177" fontId="32" fillId="0" borderId="19" xfId="0" applyNumberFormat="1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游ゴシック"/>
        <family val="3"/>
        <charset val="128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游ゴシック"/>
        <family val="3"/>
        <charset val="128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 Medium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 Medium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 Medium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 Medium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 Medium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 Medium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 Medium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 Medium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游ゴシック Medium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protection locked="0" hidden="0"/>
    </dxf>
    <dxf>
      <font>
        <b val="0"/>
        <strike val="0"/>
        <outline val="0"/>
        <shadow val="0"/>
        <u val="none"/>
        <vertAlign val="baseline"/>
        <sz val="11"/>
        <color theme="1"/>
        <name val="游ゴシック Medium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bottom style="thin">
          <color auto="1"/>
        </bottom>
        <vertical/>
        <horizontal/>
      </border>
    </dxf>
    <dxf>
      <font>
        <b/>
        <i val="0"/>
      </font>
      <fill>
        <patternFill>
          <bgColor theme="0" tint="-0.1499679555650502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</dxfs>
  <tableStyles count="1" defaultTableStyle="TableStyleMedium2" defaultPivotStyle="PivotStyleLight16">
    <tableStyle name="テーブル スタイル 1" pivot="0" count="2" xr9:uid="{E6B82E20-4176-4F7A-9E81-83F0A09A3B2E}">
      <tableStyleElement type="wholeTable" dxfId="33"/>
      <tableStyleElement type="headerRow" dxfId="3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335076-9313-4A06-93F2-4A9905AEF90C}" name="テーブル1" displayName="テーブル1" ref="A3:H23" totalsRowShown="0" headerRowDxfId="28" dataDxfId="27">
  <autoFilter ref="A3:H23" xr:uid="{77D202E2-491D-4D8D-9151-43A951DEDCBA}"/>
  <tableColumns count="8">
    <tableColumn id="1" xr3:uid="{5D51B1E8-D03D-460F-A7B6-E12E33B07E71}" name="check" dataDxfId="26"/>
    <tableColumn id="2" xr3:uid="{BB8E1421-5607-4EAA-9C1A-0C6C38A2F463}" name="№" dataDxfId="25"/>
    <tableColumn id="3" xr3:uid="{A329FA6D-24F2-4EE5-B8BE-A2817B5DE501}" name="※受験区分" dataDxfId="24"/>
    <tableColumn id="4" xr3:uid="{9557F4E2-BED1-498E-B967-90C398E2CE2E}" name="※志望学科・コース" dataDxfId="23"/>
    <tableColumn id="5" xr3:uid="{1F4F3D43-86F0-4A08-9E90-3FB5BB1E7D91}" name="受験者氏名" dataDxfId="22"/>
    <tableColumn id="7" xr3:uid="{2AEAC3DE-EE13-4C9E-86E8-8A8E47A2FDA0}" name="◆特奨" dataDxfId="21"/>
    <tableColumn id="9" xr3:uid="{7661BD18-A04B-406A-B28E-AE835F2C2DB3}" name="※試験会場" dataDxfId="20"/>
    <tableColumn id="10" xr3:uid="{4DD7CD30-A004-4420-B88C-4D5976ACCF5B}" name="備考" dataDxfId="19"/>
  </tableColumns>
  <tableStyleInfo name="テーブル スタイル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1573FBE-B2A6-4354-91AC-DBBA0CAD174F}" name="テーブル2" displayName="テーブル2" ref="A1:A3" totalsRowShown="0" headerRowDxfId="14" dataDxfId="13">
  <autoFilter ref="A1:A3" xr:uid="{A090A090-CAAA-4A62-8A58-95D5A592BB7E}"/>
  <tableColumns count="1">
    <tableColumn id="1" xr3:uid="{BC2F61E9-2E5F-4CD1-AEB9-10EB6B7605EE}" name="受験区分" dataDxfId="1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FC27599-4CB4-4131-BAE6-E1C292C5A53D}" name="テーブル3" displayName="テーブル3" ref="B1:B8" totalsRowShown="0" headerRowDxfId="11" dataDxfId="10">
  <autoFilter ref="B1:B8" xr:uid="{7A507717-DFE5-4C5E-95BE-30A9DC3CB841}"/>
  <tableColumns count="1">
    <tableColumn id="1" xr3:uid="{D408E93C-8EC5-4698-BAA2-469A383E769F}" name="学科" dataDxfId="9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44EB3DA-FB6E-48F8-92AD-077D8D800E31}" name="テーブル4" displayName="テーブル4" ref="C1:C10" totalsRowShown="0" headerRowDxfId="8" dataDxfId="7">
  <autoFilter ref="C1:C10" xr:uid="{EDEF66DB-6604-4ECA-8A52-A21139977082}"/>
  <tableColumns count="1">
    <tableColumn id="1" xr3:uid="{A8BF0C79-FAE7-4C5B-B7DE-62D7CB54871C}" name="専願" dataDxfId="6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00DED95-7BB3-4792-A918-832E04FADF52}" name="テーブル6" displayName="テーブル6" ref="E1:E7" totalsRowShown="0" headerRowDxfId="5" dataDxfId="4">
  <autoFilter ref="E1:E7" xr:uid="{4E7FE162-8367-47D7-B1D6-1FEC63EFF374}"/>
  <tableColumns count="1">
    <tableColumn id="1" xr3:uid="{6DACB5E8-D9F1-4A29-8551-1C0B5CCA42A4}" name="試験会場" dataDxfId="3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BFE93A1-C1E6-4E5C-8F39-E104F7237055}" name="テーブル7" displayName="テーブル7" ref="D1:D4" totalsRowShown="0" headerRowDxfId="2" dataDxfId="1">
  <autoFilter ref="D1:D4" xr:uid="{B05AC432-5895-4C1F-9959-BB01CB098BE3}"/>
  <tableColumns count="1">
    <tableColumn id="1" xr3:uid="{302DD191-D012-4C6A-AA65-B248C8776461}" name="一般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  <pageSetUpPr fitToPage="1"/>
  </sheetPr>
  <dimension ref="A1:S253"/>
  <sheetViews>
    <sheetView tabSelected="1" view="pageBreakPreview" zoomScale="88" zoomScaleNormal="88" zoomScaleSheetLayoutView="88" workbookViewId="0">
      <pane ySplit="3" topLeftCell="A4" activePane="bottomLeft" state="frozen"/>
      <selection pane="bottomLeft" sqref="A1:B1"/>
    </sheetView>
  </sheetViews>
  <sheetFormatPr defaultRowHeight="16.5" x14ac:dyDescent="0.4"/>
  <cols>
    <col min="1" max="2" width="4.5" style="1" customWidth="1"/>
    <col min="3" max="3" width="11.125" style="1" customWidth="1"/>
    <col min="4" max="4" width="21.125" style="1" customWidth="1"/>
    <col min="5" max="5" width="19.125" style="1" customWidth="1"/>
    <col min="6" max="6" width="16.375" style="1" customWidth="1"/>
    <col min="7" max="7" width="12.75" style="1" customWidth="1"/>
    <col min="8" max="8" width="28" style="1" customWidth="1"/>
    <col min="9" max="9" width="3.125" style="1" customWidth="1"/>
    <col min="10" max="18" width="11.875" style="1" customWidth="1"/>
    <col min="19" max="19" width="9" style="33"/>
    <col min="20" max="16384" width="9" style="1"/>
  </cols>
  <sheetData>
    <row r="1" spans="1:19" ht="39.950000000000003" customHeight="1" thickBot="1" x14ac:dyDescent="0.45">
      <c r="A1" s="123" t="s">
        <v>71</v>
      </c>
      <c r="B1" s="124"/>
      <c r="C1" s="125"/>
      <c r="D1" s="126"/>
      <c r="E1" s="54"/>
      <c r="F1" s="53"/>
      <c r="G1" s="103" t="s">
        <v>93</v>
      </c>
      <c r="H1" s="51"/>
    </row>
    <row r="2" spans="1:19" ht="6.75" customHeight="1" x14ac:dyDescent="0.4">
      <c r="C2" s="2"/>
      <c r="D2" s="2"/>
      <c r="E2" s="2"/>
    </row>
    <row r="3" spans="1:19" ht="36.75" customHeight="1" x14ac:dyDescent="0.4">
      <c r="A3" s="104" t="s">
        <v>3</v>
      </c>
      <c r="B3" s="105" t="s">
        <v>1</v>
      </c>
      <c r="C3" s="105" t="s">
        <v>40</v>
      </c>
      <c r="D3" s="106" t="s">
        <v>88</v>
      </c>
      <c r="E3" s="105" t="s">
        <v>2</v>
      </c>
      <c r="F3" s="105" t="s">
        <v>42</v>
      </c>
      <c r="G3" s="106" t="s">
        <v>89</v>
      </c>
      <c r="H3" s="105" t="s">
        <v>90</v>
      </c>
      <c r="J3" s="31" t="s">
        <v>39</v>
      </c>
      <c r="K3" s="31"/>
      <c r="L3" s="31"/>
      <c r="M3" s="31"/>
      <c r="N3" s="31"/>
      <c r="O3" s="31"/>
      <c r="P3" s="31"/>
      <c r="Q3" s="31"/>
      <c r="R3" s="31"/>
      <c r="S3" s="34"/>
    </row>
    <row r="4" spans="1:19" ht="32.1" customHeight="1" x14ac:dyDescent="0.4">
      <c r="A4" s="107"/>
      <c r="B4" s="107">
        <v>1</v>
      </c>
      <c r="C4" s="108"/>
      <c r="D4" s="108"/>
      <c r="E4" s="109"/>
      <c r="F4" s="108"/>
      <c r="G4" s="108"/>
      <c r="H4" s="110"/>
      <c r="J4" s="31" t="s">
        <v>44</v>
      </c>
      <c r="K4" s="31"/>
      <c r="L4" s="31"/>
      <c r="M4" s="31"/>
      <c r="N4" s="31"/>
      <c r="O4" s="31"/>
      <c r="P4" s="31"/>
      <c r="Q4" s="31"/>
      <c r="R4" s="31"/>
      <c r="S4" s="34"/>
    </row>
    <row r="5" spans="1:19" ht="32.1" customHeight="1" x14ac:dyDescent="0.4">
      <c r="A5" s="107"/>
      <c r="B5" s="107">
        <v>2</v>
      </c>
      <c r="C5" s="108"/>
      <c r="D5" s="108"/>
      <c r="E5" s="109"/>
      <c r="F5" s="108"/>
      <c r="G5" s="108"/>
      <c r="H5" s="111"/>
      <c r="J5" s="31"/>
      <c r="K5" s="31"/>
      <c r="L5" s="31"/>
      <c r="M5" s="31"/>
      <c r="N5" s="31"/>
      <c r="O5" s="32"/>
      <c r="P5" s="32"/>
      <c r="Q5" s="32"/>
      <c r="R5" s="32"/>
      <c r="S5" s="35"/>
    </row>
    <row r="6" spans="1:19" ht="32.1" customHeight="1" x14ac:dyDescent="0.4">
      <c r="A6" s="107"/>
      <c r="B6" s="107">
        <v>3</v>
      </c>
      <c r="C6" s="108"/>
      <c r="D6" s="108"/>
      <c r="E6" s="109"/>
      <c r="F6" s="108"/>
      <c r="G6" s="108"/>
      <c r="H6" s="111"/>
      <c r="J6" s="115" t="s">
        <v>96</v>
      </c>
      <c r="K6" s="115"/>
      <c r="L6" s="115"/>
      <c r="M6" s="115"/>
      <c r="N6" s="115"/>
      <c r="O6" s="115"/>
      <c r="P6" s="115"/>
      <c r="Q6" s="115"/>
      <c r="R6" s="115"/>
      <c r="S6" s="36"/>
    </row>
    <row r="7" spans="1:19" ht="32.1" customHeight="1" x14ac:dyDescent="0.4">
      <c r="A7" s="107"/>
      <c r="B7" s="107">
        <v>4</v>
      </c>
      <c r="C7" s="108"/>
      <c r="D7" s="108"/>
      <c r="E7" s="109"/>
      <c r="F7" s="108"/>
      <c r="G7" s="108"/>
      <c r="H7" s="111"/>
      <c r="J7" s="115" t="s">
        <v>95</v>
      </c>
      <c r="K7" s="115"/>
      <c r="L7" s="115"/>
      <c r="M7" s="115"/>
      <c r="N7" s="115"/>
      <c r="O7" s="115"/>
      <c r="P7" s="115"/>
      <c r="Q7" s="115"/>
      <c r="R7" s="115"/>
      <c r="S7" s="36"/>
    </row>
    <row r="8" spans="1:19" ht="32.1" customHeight="1" x14ac:dyDescent="0.4">
      <c r="A8" s="107"/>
      <c r="B8" s="107">
        <v>5</v>
      </c>
      <c r="C8" s="108"/>
      <c r="D8" s="108"/>
      <c r="E8" s="109"/>
      <c r="F8" s="108"/>
      <c r="G8" s="108"/>
      <c r="H8" s="111"/>
      <c r="J8" s="115" t="s">
        <v>94</v>
      </c>
      <c r="K8" s="115"/>
      <c r="L8" s="115"/>
      <c r="M8" s="115"/>
      <c r="N8" s="115"/>
      <c r="O8" s="115"/>
      <c r="P8" s="115"/>
      <c r="Q8" s="115"/>
      <c r="R8" s="115"/>
      <c r="S8" s="36"/>
    </row>
    <row r="9" spans="1:19" ht="32.1" customHeight="1" x14ac:dyDescent="0.4">
      <c r="A9" s="107"/>
      <c r="B9" s="107">
        <v>6</v>
      </c>
      <c r="C9" s="108"/>
      <c r="D9" s="108"/>
      <c r="E9" s="109"/>
      <c r="F9" s="108"/>
      <c r="G9" s="108"/>
      <c r="H9" s="111"/>
      <c r="J9" s="115" t="s">
        <v>43</v>
      </c>
      <c r="K9" s="115"/>
      <c r="L9" s="115"/>
      <c r="M9" s="115"/>
      <c r="N9" s="115"/>
      <c r="O9" s="115"/>
      <c r="P9" s="115"/>
      <c r="Q9" s="115"/>
      <c r="R9" s="115"/>
      <c r="S9" s="36"/>
    </row>
    <row r="10" spans="1:19" ht="32.1" customHeight="1" x14ac:dyDescent="0.4">
      <c r="A10" s="107"/>
      <c r="B10" s="107">
        <v>7</v>
      </c>
      <c r="C10" s="108"/>
      <c r="D10" s="108"/>
      <c r="E10" s="109"/>
      <c r="F10" s="108"/>
      <c r="G10" s="108"/>
      <c r="H10" s="111"/>
      <c r="S10" s="36"/>
    </row>
    <row r="11" spans="1:19" ht="32.1" customHeight="1" x14ac:dyDescent="0.4">
      <c r="A11" s="107"/>
      <c r="B11" s="107">
        <v>8</v>
      </c>
      <c r="C11" s="108"/>
      <c r="D11" s="108"/>
      <c r="E11" s="109"/>
      <c r="F11" s="108"/>
      <c r="G11" s="108"/>
      <c r="H11" s="111"/>
      <c r="J11" s="120" t="s">
        <v>64</v>
      </c>
      <c r="K11" s="120"/>
      <c r="L11" s="120"/>
      <c r="M11" s="120"/>
      <c r="N11" s="120"/>
      <c r="O11" s="120"/>
      <c r="P11" s="120"/>
      <c r="Q11" s="120"/>
      <c r="R11" s="120"/>
      <c r="S11" s="36"/>
    </row>
    <row r="12" spans="1:19" ht="32.1" customHeight="1" x14ac:dyDescent="0.4">
      <c r="A12" s="107"/>
      <c r="B12" s="107">
        <v>9</v>
      </c>
      <c r="C12" s="108"/>
      <c r="D12" s="108"/>
      <c r="E12" s="109"/>
      <c r="F12" s="108"/>
      <c r="G12" s="108"/>
      <c r="H12" s="111"/>
      <c r="J12" s="112" t="s">
        <v>65</v>
      </c>
      <c r="K12" s="121"/>
      <c r="L12" s="121"/>
      <c r="M12" s="121"/>
      <c r="N12" s="121"/>
      <c r="O12" s="121"/>
      <c r="P12" s="121"/>
      <c r="Q12" s="121"/>
      <c r="R12" s="121"/>
      <c r="S12" s="36"/>
    </row>
    <row r="13" spans="1:19" ht="32.1" customHeight="1" x14ac:dyDescent="0.4">
      <c r="A13" s="107"/>
      <c r="B13" s="107">
        <v>10</v>
      </c>
      <c r="C13" s="108"/>
      <c r="D13" s="108"/>
      <c r="E13" s="109"/>
      <c r="F13" s="108"/>
      <c r="G13" s="108"/>
      <c r="H13" s="111"/>
      <c r="J13" s="112" t="s">
        <v>69</v>
      </c>
      <c r="K13" s="121"/>
      <c r="L13" s="121"/>
      <c r="M13" s="121"/>
      <c r="N13" s="121"/>
      <c r="O13" s="121"/>
      <c r="P13" s="121"/>
      <c r="Q13" s="121"/>
      <c r="R13" s="121"/>
      <c r="S13" s="36"/>
    </row>
    <row r="14" spans="1:19" ht="32.1" customHeight="1" x14ac:dyDescent="0.4">
      <c r="A14" s="107"/>
      <c r="B14" s="107">
        <v>11</v>
      </c>
      <c r="C14" s="108"/>
      <c r="D14" s="108"/>
      <c r="E14" s="109"/>
      <c r="F14" s="108"/>
      <c r="G14" s="108"/>
      <c r="H14" s="111"/>
      <c r="J14" s="112" t="s">
        <v>66</v>
      </c>
      <c r="K14" s="121"/>
      <c r="L14" s="121"/>
      <c r="M14" s="121"/>
      <c r="N14" s="121"/>
      <c r="O14" s="121"/>
      <c r="P14" s="121"/>
      <c r="Q14" s="121"/>
      <c r="R14" s="121"/>
      <c r="S14" s="36"/>
    </row>
    <row r="15" spans="1:19" ht="32.1" customHeight="1" x14ac:dyDescent="0.4">
      <c r="A15" s="107"/>
      <c r="B15" s="107">
        <v>12</v>
      </c>
      <c r="C15" s="108"/>
      <c r="D15" s="108"/>
      <c r="E15" s="109"/>
      <c r="F15" s="108"/>
      <c r="G15" s="108"/>
      <c r="H15" s="111"/>
      <c r="J15" s="112" t="s">
        <v>67</v>
      </c>
      <c r="K15" s="112"/>
      <c r="L15" s="112"/>
      <c r="M15" s="112"/>
      <c r="N15" s="112"/>
      <c r="O15" s="112"/>
      <c r="P15" s="112"/>
      <c r="Q15" s="112"/>
      <c r="R15" s="112"/>
      <c r="S15" s="36"/>
    </row>
    <row r="16" spans="1:19" ht="32.1" customHeight="1" x14ac:dyDescent="0.4">
      <c r="A16" s="107"/>
      <c r="B16" s="107">
        <v>13</v>
      </c>
      <c r="C16" s="108"/>
      <c r="D16" s="108"/>
      <c r="E16" s="109"/>
      <c r="F16" s="108"/>
      <c r="G16" s="108"/>
      <c r="H16" s="111"/>
      <c r="J16" s="112" t="s">
        <v>70</v>
      </c>
      <c r="K16" s="112"/>
      <c r="L16" s="112"/>
      <c r="M16" s="112"/>
      <c r="N16" s="112"/>
      <c r="O16" s="112"/>
      <c r="P16" s="112"/>
      <c r="Q16" s="112"/>
      <c r="R16" s="112"/>
      <c r="S16" s="36"/>
    </row>
    <row r="17" spans="1:19" ht="32.1" customHeight="1" x14ac:dyDescent="0.4">
      <c r="A17" s="107"/>
      <c r="B17" s="107">
        <v>14</v>
      </c>
      <c r="C17" s="108"/>
      <c r="D17" s="108"/>
      <c r="E17" s="109"/>
      <c r="F17" s="108"/>
      <c r="G17" s="108"/>
      <c r="H17" s="111"/>
      <c r="J17" s="112" t="s">
        <v>68</v>
      </c>
      <c r="K17" s="112"/>
      <c r="L17" s="112"/>
      <c r="M17" s="112"/>
      <c r="N17" s="112"/>
      <c r="O17" s="112"/>
      <c r="P17" s="112"/>
      <c r="Q17" s="112"/>
      <c r="R17" s="112"/>
      <c r="S17" s="36"/>
    </row>
    <row r="18" spans="1:19" ht="32.1" customHeight="1" x14ac:dyDescent="0.4">
      <c r="A18" s="107"/>
      <c r="B18" s="107">
        <v>15</v>
      </c>
      <c r="C18" s="108"/>
      <c r="D18" s="108"/>
      <c r="E18" s="109"/>
      <c r="F18" s="108"/>
      <c r="G18" s="108"/>
      <c r="H18" s="111"/>
      <c r="S18" s="36"/>
    </row>
    <row r="19" spans="1:19" ht="32.1" customHeight="1" x14ac:dyDescent="0.4">
      <c r="A19" s="107"/>
      <c r="B19" s="107">
        <v>16</v>
      </c>
      <c r="C19" s="108"/>
      <c r="D19" s="108"/>
      <c r="E19" s="109"/>
      <c r="F19" s="108"/>
      <c r="G19" s="108"/>
      <c r="H19" s="111"/>
      <c r="S19" s="36"/>
    </row>
    <row r="20" spans="1:19" ht="32.1" customHeight="1" x14ac:dyDescent="0.4">
      <c r="A20" s="107"/>
      <c r="B20" s="107">
        <v>17</v>
      </c>
      <c r="C20" s="108"/>
      <c r="D20" s="108"/>
      <c r="E20" s="109"/>
      <c r="F20" s="108"/>
      <c r="G20" s="108"/>
      <c r="H20" s="111"/>
      <c r="S20" s="36"/>
    </row>
    <row r="21" spans="1:19" ht="32.1" customHeight="1" x14ac:dyDescent="0.4">
      <c r="A21" s="107"/>
      <c r="B21" s="107">
        <v>18</v>
      </c>
      <c r="C21" s="108"/>
      <c r="D21" s="108"/>
      <c r="E21" s="109"/>
      <c r="F21" s="108"/>
      <c r="G21" s="108"/>
      <c r="H21" s="111"/>
      <c r="S21" s="36"/>
    </row>
    <row r="22" spans="1:19" ht="32.1" customHeight="1" x14ac:dyDescent="0.4">
      <c r="A22" s="107"/>
      <c r="B22" s="107">
        <v>19</v>
      </c>
      <c r="C22" s="108"/>
      <c r="D22" s="108"/>
      <c r="E22" s="109"/>
      <c r="F22" s="108"/>
      <c r="G22" s="108"/>
      <c r="H22" s="111"/>
    </row>
    <row r="23" spans="1:19" ht="32.1" customHeight="1" x14ac:dyDescent="0.4">
      <c r="A23" s="107"/>
      <c r="B23" s="107">
        <v>20</v>
      </c>
      <c r="C23" s="108"/>
      <c r="D23" s="108"/>
      <c r="E23" s="109"/>
      <c r="F23" s="108"/>
      <c r="G23" s="108"/>
      <c r="H23" s="111"/>
      <c r="J23" s="122"/>
      <c r="K23" s="122"/>
      <c r="L23" s="122"/>
    </row>
    <row r="24" spans="1:19" ht="32.1" customHeight="1" x14ac:dyDescent="0.4">
      <c r="C24" s="3"/>
      <c r="D24" s="3"/>
      <c r="E24" s="3"/>
      <c r="F24" s="3"/>
      <c r="G24" s="3"/>
      <c r="H24" s="3"/>
    </row>
    <row r="25" spans="1:19" ht="32.1" customHeight="1" x14ac:dyDescent="0.4">
      <c r="C25" s="3"/>
      <c r="D25" s="3"/>
      <c r="E25" s="3"/>
      <c r="F25" s="3"/>
      <c r="G25" s="3"/>
      <c r="H25" s="3"/>
    </row>
    <row r="26" spans="1:19" ht="32.1" customHeight="1" x14ac:dyDescent="0.4">
      <c r="C26" s="3"/>
      <c r="D26" s="3"/>
      <c r="E26" s="3"/>
      <c r="F26" s="3"/>
      <c r="G26" s="3"/>
      <c r="H26" s="3"/>
    </row>
    <row r="27" spans="1:19" ht="32.1" customHeight="1" x14ac:dyDescent="0.4">
      <c r="C27" s="3"/>
      <c r="D27" s="3"/>
      <c r="E27" s="3"/>
      <c r="F27" s="3"/>
      <c r="G27" s="3"/>
      <c r="H27" s="3"/>
    </row>
    <row r="28" spans="1:19" ht="32.1" customHeight="1" x14ac:dyDescent="0.4">
      <c r="C28" s="3"/>
      <c r="D28" s="3"/>
      <c r="E28" s="3"/>
      <c r="F28" s="3"/>
      <c r="G28" s="3"/>
      <c r="H28" s="3"/>
    </row>
    <row r="29" spans="1:19" ht="32.1" customHeight="1" x14ac:dyDescent="0.4">
      <c r="C29" s="3"/>
      <c r="D29" s="3"/>
      <c r="E29" s="3"/>
      <c r="F29" s="3"/>
      <c r="G29" s="3"/>
      <c r="H29" s="3"/>
    </row>
    <row r="30" spans="1:19" ht="32.1" customHeight="1" x14ac:dyDescent="0.4">
      <c r="C30" s="3"/>
      <c r="D30" s="3"/>
      <c r="E30" s="3"/>
      <c r="F30" s="3"/>
      <c r="G30" s="3"/>
      <c r="H30" s="3"/>
    </row>
    <row r="31" spans="1:19" ht="32.1" customHeight="1" x14ac:dyDescent="0.4">
      <c r="C31" s="3"/>
      <c r="D31" s="3"/>
      <c r="E31" s="3"/>
      <c r="F31" s="3"/>
      <c r="G31" s="3"/>
      <c r="H31" s="3"/>
    </row>
    <row r="32" spans="1:19" ht="32.1" customHeight="1" x14ac:dyDescent="0.4">
      <c r="C32" s="3"/>
      <c r="D32" s="3"/>
      <c r="E32" s="3"/>
      <c r="F32" s="3"/>
      <c r="G32" s="3"/>
      <c r="H32" s="3"/>
    </row>
    <row r="33" spans="3:8" ht="32.1" customHeight="1" x14ac:dyDescent="0.4">
      <c r="C33" s="3"/>
      <c r="D33" s="3"/>
      <c r="E33" s="3"/>
      <c r="F33" s="3"/>
      <c r="G33" s="3"/>
      <c r="H33" s="3"/>
    </row>
    <row r="34" spans="3:8" ht="32.1" customHeight="1" x14ac:dyDescent="0.4">
      <c r="C34" s="3"/>
      <c r="D34" s="3"/>
      <c r="E34" s="3"/>
      <c r="F34" s="3"/>
      <c r="G34" s="3"/>
      <c r="H34" s="3"/>
    </row>
    <row r="35" spans="3:8" ht="32.1" customHeight="1" x14ac:dyDescent="0.4">
      <c r="C35" s="3"/>
      <c r="D35" s="3"/>
      <c r="E35" s="3"/>
      <c r="F35" s="3"/>
      <c r="G35" s="3"/>
      <c r="H35" s="3"/>
    </row>
    <row r="36" spans="3:8" ht="32.1" customHeight="1" x14ac:dyDescent="0.4">
      <c r="C36" s="3"/>
      <c r="D36" s="3"/>
      <c r="E36" s="3"/>
      <c r="F36" s="3"/>
      <c r="G36" s="3"/>
      <c r="H36" s="3"/>
    </row>
    <row r="37" spans="3:8" ht="32.1" customHeight="1" x14ac:dyDescent="0.4">
      <c r="C37" s="3"/>
      <c r="D37" s="3"/>
      <c r="E37" s="3"/>
      <c r="F37" s="3"/>
      <c r="G37" s="3"/>
      <c r="H37" s="3"/>
    </row>
    <row r="38" spans="3:8" ht="32.1" customHeight="1" x14ac:dyDescent="0.4">
      <c r="C38" s="3"/>
      <c r="D38" s="3"/>
      <c r="E38" s="3"/>
      <c r="F38" s="3"/>
      <c r="G38" s="3"/>
      <c r="H38" s="3"/>
    </row>
    <row r="39" spans="3:8" ht="32.1" customHeight="1" x14ac:dyDescent="0.4">
      <c r="C39" s="3"/>
      <c r="D39" s="3"/>
      <c r="E39" s="3"/>
      <c r="F39" s="3"/>
      <c r="G39" s="3"/>
      <c r="H39" s="3"/>
    </row>
    <row r="40" spans="3:8" ht="32.1" customHeight="1" x14ac:dyDescent="0.4">
      <c r="C40" s="3"/>
      <c r="D40" s="3"/>
      <c r="E40" s="3"/>
      <c r="F40" s="3"/>
      <c r="G40" s="3"/>
      <c r="H40" s="3"/>
    </row>
    <row r="41" spans="3:8" ht="32.1" customHeight="1" x14ac:dyDescent="0.4">
      <c r="C41" s="3"/>
      <c r="D41" s="3"/>
      <c r="E41" s="3"/>
      <c r="F41" s="3"/>
      <c r="G41" s="3"/>
      <c r="H41" s="3"/>
    </row>
    <row r="42" spans="3:8" ht="32.1" customHeight="1" x14ac:dyDescent="0.4">
      <c r="C42" s="3"/>
      <c r="D42" s="3"/>
      <c r="E42" s="3"/>
      <c r="F42" s="3"/>
      <c r="G42" s="3"/>
      <c r="H42" s="3"/>
    </row>
    <row r="43" spans="3:8" ht="32.1" customHeight="1" x14ac:dyDescent="0.4">
      <c r="C43" s="3"/>
      <c r="D43" s="3"/>
      <c r="E43" s="3"/>
      <c r="F43" s="3"/>
      <c r="G43" s="3"/>
      <c r="H43" s="3"/>
    </row>
    <row r="44" spans="3:8" ht="32.1" customHeight="1" x14ac:dyDescent="0.4">
      <c r="C44" s="3"/>
      <c r="D44" s="3"/>
      <c r="E44" s="3"/>
      <c r="F44" s="3"/>
      <c r="G44" s="3"/>
      <c r="H44" s="3"/>
    </row>
    <row r="45" spans="3:8" ht="32.1" customHeight="1" x14ac:dyDescent="0.4">
      <c r="C45" s="3"/>
      <c r="D45" s="3"/>
      <c r="E45" s="3"/>
      <c r="F45" s="3"/>
      <c r="G45" s="3"/>
      <c r="H45" s="3"/>
    </row>
    <row r="46" spans="3:8" ht="32.1" customHeight="1" x14ac:dyDescent="0.4">
      <c r="C46" s="3"/>
      <c r="D46" s="3"/>
      <c r="E46" s="3"/>
      <c r="F46" s="3"/>
      <c r="G46" s="3"/>
      <c r="H46" s="3"/>
    </row>
    <row r="47" spans="3:8" ht="32.1" customHeight="1" x14ac:dyDescent="0.4">
      <c r="C47" s="3"/>
      <c r="D47" s="3"/>
      <c r="E47" s="3"/>
      <c r="F47" s="3"/>
      <c r="G47" s="3"/>
      <c r="H47" s="3"/>
    </row>
    <row r="48" spans="3:8" ht="32.1" customHeight="1" x14ac:dyDescent="0.4">
      <c r="C48" s="3"/>
      <c r="D48" s="3"/>
      <c r="E48" s="3"/>
      <c r="F48" s="3"/>
      <c r="G48" s="3"/>
      <c r="H48" s="3"/>
    </row>
    <row r="49" spans="3:8" ht="32.1" customHeight="1" x14ac:dyDescent="0.4">
      <c r="C49" s="3"/>
      <c r="D49" s="3"/>
      <c r="E49" s="3"/>
      <c r="F49" s="3"/>
      <c r="G49" s="3"/>
      <c r="H49" s="3"/>
    </row>
    <row r="50" spans="3:8" ht="32.1" customHeight="1" x14ac:dyDescent="0.4"/>
    <row r="51" spans="3:8" ht="32.1" customHeight="1" x14ac:dyDescent="0.4"/>
    <row r="52" spans="3:8" ht="32.1" customHeight="1" x14ac:dyDescent="0.4"/>
    <row r="53" spans="3:8" ht="32.1" customHeight="1" x14ac:dyDescent="0.4"/>
    <row r="54" spans="3:8" ht="32.1" customHeight="1" x14ac:dyDescent="0.4"/>
    <row r="55" spans="3:8" ht="32.1" customHeight="1" x14ac:dyDescent="0.4"/>
    <row r="56" spans="3:8" ht="32.1" customHeight="1" x14ac:dyDescent="0.4"/>
    <row r="57" spans="3:8" ht="32.1" customHeight="1" x14ac:dyDescent="0.4"/>
    <row r="58" spans="3:8" ht="32.1" customHeight="1" x14ac:dyDescent="0.4"/>
    <row r="59" spans="3:8" ht="32.1" customHeight="1" x14ac:dyDescent="0.4"/>
    <row r="60" spans="3:8" ht="32.1" customHeight="1" x14ac:dyDescent="0.4"/>
    <row r="61" spans="3:8" ht="32.1" customHeight="1" x14ac:dyDescent="0.4"/>
    <row r="62" spans="3:8" ht="32.1" customHeight="1" x14ac:dyDescent="0.4"/>
    <row r="63" spans="3:8" ht="32.1" customHeight="1" x14ac:dyDescent="0.4"/>
    <row r="64" spans="3:8" ht="32.1" customHeight="1" x14ac:dyDescent="0.4"/>
    <row r="65" ht="32.1" customHeight="1" x14ac:dyDescent="0.4"/>
    <row r="66" ht="32.1" customHeight="1" x14ac:dyDescent="0.4"/>
    <row r="67" ht="32.1" customHeight="1" x14ac:dyDescent="0.4"/>
    <row r="68" ht="32.1" customHeight="1" x14ac:dyDescent="0.4"/>
    <row r="69" ht="32.1" customHeight="1" x14ac:dyDescent="0.4"/>
    <row r="70" ht="32.1" customHeight="1" x14ac:dyDescent="0.4"/>
    <row r="71" ht="32.1" customHeight="1" x14ac:dyDescent="0.4"/>
    <row r="72" ht="32.1" customHeight="1" x14ac:dyDescent="0.4"/>
    <row r="73" ht="32.1" customHeight="1" x14ac:dyDescent="0.4"/>
    <row r="74" ht="32.1" customHeight="1" x14ac:dyDescent="0.4"/>
    <row r="75" ht="32.1" customHeight="1" x14ac:dyDescent="0.4"/>
    <row r="76" ht="32.1" customHeight="1" x14ac:dyDescent="0.4"/>
    <row r="77" ht="32.1" customHeight="1" x14ac:dyDescent="0.4"/>
    <row r="78" ht="32.1" customHeight="1" x14ac:dyDescent="0.4"/>
    <row r="79" ht="32.1" customHeight="1" x14ac:dyDescent="0.4"/>
    <row r="80" ht="32.1" customHeight="1" x14ac:dyDescent="0.4"/>
    <row r="81" ht="32.1" customHeight="1" x14ac:dyDescent="0.4"/>
    <row r="82" ht="32.1" customHeight="1" x14ac:dyDescent="0.4"/>
    <row r="83" ht="32.1" customHeight="1" x14ac:dyDescent="0.4"/>
    <row r="84" ht="32.1" customHeight="1" x14ac:dyDescent="0.4"/>
    <row r="85" ht="32.1" customHeight="1" x14ac:dyDescent="0.4"/>
    <row r="86" ht="32.1" customHeight="1" x14ac:dyDescent="0.4"/>
    <row r="87" ht="32.1" customHeight="1" x14ac:dyDescent="0.4"/>
    <row r="88" ht="32.1" customHeight="1" x14ac:dyDescent="0.4"/>
    <row r="89" ht="32.1" customHeight="1" x14ac:dyDescent="0.4"/>
    <row r="90" ht="32.1" customHeight="1" x14ac:dyDescent="0.4"/>
    <row r="91" ht="32.1" customHeight="1" x14ac:dyDescent="0.4"/>
    <row r="92" ht="32.1" customHeight="1" x14ac:dyDescent="0.4"/>
    <row r="93" ht="32.1" customHeight="1" x14ac:dyDescent="0.4"/>
    <row r="94" ht="32.1" customHeight="1" x14ac:dyDescent="0.4"/>
    <row r="95" ht="32.1" customHeight="1" x14ac:dyDescent="0.4"/>
    <row r="96" ht="32.1" customHeight="1" x14ac:dyDescent="0.4"/>
    <row r="97" ht="32.1" customHeight="1" x14ac:dyDescent="0.4"/>
    <row r="98" ht="32.1" customHeight="1" x14ac:dyDescent="0.4"/>
    <row r="99" ht="32.1" customHeight="1" x14ac:dyDescent="0.4"/>
    <row r="100" ht="32.1" customHeight="1" x14ac:dyDescent="0.4"/>
    <row r="101" ht="32.1" customHeight="1" x14ac:dyDescent="0.4"/>
    <row r="102" ht="32.1" customHeight="1" x14ac:dyDescent="0.4"/>
    <row r="103" ht="32.1" customHeight="1" x14ac:dyDescent="0.4"/>
    <row r="104" ht="32.1" customHeight="1" x14ac:dyDescent="0.4"/>
    <row r="105" ht="32.1" customHeight="1" x14ac:dyDescent="0.4"/>
    <row r="106" ht="32.1" customHeight="1" x14ac:dyDescent="0.4"/>
    <row r="107" ht="32.1" customHeight="1" x14ac:dyDescent="0.4"/>
    <row r="108" ht="32.1" customHeight="1" x14ac:dyDescent="0.4"/>
    <row r="109" ht="32.1" customHeight="1" x14ac:dyDescent="0.4"/>
    <row r="110" ht="32.1" customHeight="1" x14ac:dyDescent="0.4"/>
    <row r="111" ht="32.1" customHeight="1" x14ac:dyDescent="0.4"/>
    <row r="112" ht="32.1" customHeight="1" x14ac:dyDescent="0.4"/>
    <row r="113" ht="32.1" customHeight="1" x14ac:dyDescent="0.4"/>
    <row r="114" ht="32.1" customHeight="1" x14ac:dyDescent="0.4"/>
    <row r="115" ht="32.1" customHeight="1" x14ac:dyDescent="0.4"/>
    <row r="116" ht="32.1" customHeight="1" x14ac:dyDescent="0.4"/>
    <row r="117" ht="32.1" customHeight="1" x14ac:dyDescent="0.4"/>
    <row r="118" ht="32.1" customHeight="1" x14ac:dyDescent="0.4"/>
    <row r="119" ht="32.1" customHeight="1" x14ac:dyDescent="0.4"/>
    <row r="120" ht="32.1" customHeight="1" x14ac:dyDescent="0.4"/>
    <row r="121" ht="32.1" customHeight="1" x14ac:dyDescent="0.4"/>
    <row r="122" ht="32.1" customHeight="1" x14ac:dyDescent="0.4"/>
    <row r="123" ht="32.1" customHeight="1" x14ac:dyDescent="0.4"/>
    <row r="124" ht="32.1" customHeight="1" x14ac:dyDescent="0.4"/>
    <row r="125" ht="32.1" customHeight="1" x14ac:dyDescent="0.4"/>
    <row r="126" ht="32.1" customHeight="1" x14ac:dyDescent="0.4"/>
    <row r="127" ht="32.1" customHeight="1" x14ac:dyDescent="0.4"/>
    <row r="128" ht="32.1" customHeight="1" x14ac:dyDescent="0.4"/>
    <row r="129" ht="32.1" customHeight="1" x14ac:dyDescent="0.4"/>
    <row r="130" ht="32.1" customHeight="1" x14ac:dyDescent="0.4"/>
    <row r="131" ht="32.1" customHeight="1" x14ac:dyDescent="0.4"/>
    <row r="132" ht="32.1" customHeight="1" x14ac:dyDescent="0.4"/>
    <row r="133" ht="32.1" customHeight="1" x14ac:dyDescent="0.4"/>
    <row r="134" ht="32.1" customHeight="1" x14ac:dyDescent="0.4"/>
    <row r="135" ht="32.1" customHeight="1" x14ac:dyDescent="0.4"/>
    <row r="136" ht="32.1" customHeight="1" x14ac:dyDescent="0.4"/>
    <row r="137" ht="32.1" customHeight="1" x14ac:dyDescent="0.4"/>
    <row r="138" ht="32.1" customHeight="1" x14ac:dyDescent="0.4"/>
    <row r="139" ht="32.1" customHeight="1" x14ac:dyDescent="0.4"/>
    <row r="140" ht="32.1" customHeight="1" x14ac:dyDescent="0.4"/>
    <row r="141" ht="32.1" customHeight="1" x14ac:dyDescent="0.4"/>
    <row r="142" ht="32.1" customHeight="1" x14ac:dyDescent="0.4"/>
    <row r="143" ht="32.1" customHeight="1" x14ac:dyDescent="0.4"/>
    <row r="144" ht="32.1" customHeight="1" x14ac:dyDescent="0.4"/>
    <row r="145" ht="32.1" customHeight="1" x14ac:dyDescent="0.4"/>
    <row r="146" ht="32.1" customHeight="1" x14ac:dyDescent="0.4"/>
    <row r="147" ht="32.1" customHeight="1" x14ac:dyDescent="0.4"/>
    <row r="148" ht="32.1" customHeight="1" x14ac:dyDescent="0.4"/>
    <row r="149" ht="32.1" customHeight="1" x14ac:dyDescent="0.4"/>
    <row r="150" ht="32.1" customHeight="1" x14ac:dyDescent="0.4"/>
    <row r="151" ht="32.1" customHeight="1" x14ac:dyDescent="0.4"/>
    <row r="152" ht="32.1" customHeight="1" x14ac:dyDescent="0.4"/>
    <row r="153" ht="32.1" customHeight="1" x14ac:dyDescent="0.4"/>
    <row r="154" ht="32.1" customHeight="1" x14ac:dyDescent="0.4"/>
    <row r="155" ht="32.1" customHeight="1" x14ac:dyDescent="0.4"/>
    <row r="156" ht="32.1" customHeight="1" x14ac:dyDescent="0.4"/>
    <row r="157" ht="32.1" customHeight="1" x14ac:dyDescent="0.4"/>
    <row r="158" ht="32.1" customHeight="1" x14ac:dyDescent="0.4"/>
    <row r="159" ht="32.1" customHeight="1" x14ac:dyDescent="0.4"/>
    <row r="160" ht="32.1" customHeight="1" x14ac:dyDescent="0.4"/>
    <row r="161" ht="32.1" customHeight="1" x14ac:dyDescent="0.4"/>
    <row r="162" ht="32.1" customHeight="1" x14ac:dyDescent="0.4"/>
    <row r="163" ht="32.1" customHeight="1" x14ac:dyDescent="0.4"/>
    <row r="164" ht="32.1" customHeight="1" x14ac:dyDescent="0.4"/>
    <row r="165" ht="32.1" customHeight="1" x14ac:dyDescent="0.4"/>
    <row r="166" ht="32.1" customHeight="1" x14ac:dyDescent="0.4"/>
    <row r="167" ht="32.1" customHeight="1" x14ac:dyDescent="0.4"/>
    <row r="168" ht="32.1" customHeight="1" x14ac:dyDescent="0.4"/>
    <row r="169" ht="32.1" customHeight="1" x14ac:dyDescent="0.4"/>
    <row r="170" ht="32.1" customHeight="1" x14ac:dyDescent="0.4"/>
    <row r="171" ht="32.1" customHeight="1" x14ac:dyDescent="0.4"/>
    <row r="172" ht="32.1" customHeight="1" x14ac:dyDescent="0.4"/>
    <row r="173" ht="32.1" customHeight="1" x14ac:dyDescent="0.4"/>
    <row r="174" ht="32.1" customHeight="1" x14ac:dyDescent="0.4"/>
    <row r="175" ht="32.1" customHeight="1" x14ac:dyDescent="0.4"/>
    <row r="176" ht="32.1" customHeight="1" x14ac:dyDescent="0.4"/>
    <row r="177" ht="32.1" customHeight="1" x14ac:dyDescent="0.4"/>
    <row r="178" ht="32.1" customHeight="1" x14ac:dyDescent="0.4"/>
    <row r="179" ht="32.1" customHeight="1" x14ac:dyDescent="0.4"/>
    <row r="180" ht="32.1" customHeight="1" x14ac:dyDescent="0.4"/>
    <row r="181" ht="32.1" customHeight="1" x14ac:dyDescent="0.4"/>
    <row r="182" ht="32.1" customHeight="1" x14ac:dyDescent="0.4"/>
    <row r="183" ht="32.1" customHeight="1" x14ac:dyDescent="0.4"/>
    <row r="184" ht="32.1" customHeight="1" x14ac:dyDescent="0.4"/>
    <row r="185" ht="32.1" customHeight="1" x14ac:dyDescent="0.4"/>
    <row r="186" ht="32.1" customHeight="1" x14ac:dyDescent="0.4"/>
    <row r="187" ht="32.1" customHeight="1" x14ac:dyDescent="0.4"/>
    <row r="188" ht="32.1" customHeight="1" x14ac:dyDescent="0.4"/>
    <row r="189" ht="32.1" customHeight="1" x14ac:dyDescent="0.4"/>
    <row r="190" ht="32.1" customHeight="1" x14ac:dyDescent="0.4"/>
    <row r="191" ht="32.1" customHeight="1" x14ac:dyDescent="0.4"/>
    <row r="192" ht="32.1" customHeight="1" x14ac:dyDescent="0.4"/>
    <row r="193" ht="32.1" customHeight="1" x14ac:dyDescent="0.4"/>
    <row r="194" ht="32.1" customHeight="1" x14ac:dyDescent="0.4"/>
    <row r="195" ht="32.1" customHeight="1" x14ac:dyDescent="0.4"/>
    <row r="196" ht="32.1" customHeight="1" x14ac:dyDescent="0.4"/>
    <row r="197" ht="32.1" customHeight="1" x14ac:dyDescent="0.4"/>
    <row r="198" ht="32.1" customHeight="1" x14ac:dyDescent="0.4"/>
    <row r="199" ht="32.1" customHeight="1" x14ac:dyDescent="0.4"/>
    <row r="200" ht="32.1" customHeight="1" x14ac:dyDescent="0.4"/>
    <row r="201" ht="32.1" customHeight="1" x14ac:dyDescent="0.4"/>
    <row r="202" ht="32.1" customHeight="1" x14ac:dyDescent="0.4"/>
    <row r="203" ht="32.1" customHeight="1" x14ac:dyDescent="0.4"/>
    <row r="204" ht="32.1" customHeight="1" x14ac:dyDescent="0.4"/>
    <row r="205" ht="32.1" customHeight="1" x14ac:dyDescent="0.4"/>
    <row r="206" ht="32.1" customHeight="1" x14ac:dyDescent="0.4"/>
    <row r="207" ht="32.1" customHeight="1" x14ac:dyDescent="0.4"/>
    <row r="208" ht="32.1" customHeight="1" x14ac:dyDescent="0.4"/>
    <row r="209" ht="32.1" customHeight="1" x14ac:dyDescent="0.4"/>
    <row r="210" ht="32.1" customHeight="1" x14ac:dyDescent="0.4"/>
    <row r="211" ht="32.1" customHeight="1" x14ac:dyDescent="0.4"/>
    <row r="212" ht="32.1" customHeight="1" x14ac:dyDescent="0.4"/>
    <row r="213" ht="32.1" customHeight="1" x14ac:dyDescent="0.4"/>
    <row r="214" ht="32.1" customHeight="1" x14ac:dyDescent="0.4"/>
    <row r="215" ht="32.1" customHeight="1" x14ac:dyDescent="0.4"/>
    <row r="216" ht="32.1" customHeight="1" x14ac:dyDescent="0.4"/>
    <row r="217" ht="32.1" customHeight="1" x14ac:dyDescent="0.4"/>
    <row r="218" ht="32.1" customHeight="1" x14ac:dyDescent="0.4"/>
    <row r="219" ht="32.1" customHeight="1" x14ac:dyDescent="0.4"/>
    <row r="220" ht="32.1" customHeight="1" x14ac:dyDescent="0.4"/>
    <row r="221" ht="32.1" customHeight="1" x14ac:dyDescent="0.4"/>
    <row r="222" ht="32.1" customHeight="1" x14ac:dyDescent="0.4"/>
    <row r="223" ht="32.1" customHeight="1" x14ac:dyDescent="0.4"/>
    <row r="224" ht="32.1" customHeight="1" x14ac:dyDescent="0.4"/>
    <row r="225" ht="32.1" customHeight="1" x14ac:dyDescent="0.4"/>
    <row r="226" ht="32.1" customHeight="1" x14ac:dyDescent="0.4"/>
    <row r="227" ht="32.1" customHeight="1" x14ac:dyDescent="0.4"/>
    <row r="228" ht="32.1" customHeight="1" x14ac:dyDescent="0.4"/>
    <row r="229" ht="32.1" customHeight="1" x14ac:dyDescent="0.4"/>
    <row r="230" ht="32.1" customHeight="1" x14ac:dyDescent="0.4"/>
    <row r="231" ht="32.1" customHeight="1" x14ac:dyDescent="0.4"/>
    <row r="232" ht="32.1" customHeight="1" x14ac:dyDescent="0.4"/>
    <row r="233" ht="32.1" customHeight="1" x14ac:dyDescent="0.4"/>
    <row r="234" ht="32.1" customHeight="1" x14ac:dyDescent="0.4"/>
    <row r="235" ht="32.1" customHeight="1" x14ac:dyDescent="0.4"/>
    <row r="236" ht="32.1" customHeight="1" x14ac:dyDescent="0.4"/>
    <row r="237" ht="32.1" customHeight="1" x14ac:dyDescent="0.4"/>
    <row r="238" ht="32.1" customHeight="1" x14ac:dyDescent="0.4"/>
    <row r="239" ht="32.1" customHeight="1" x14ac:dyDescent="0.4"/>
    <row r="240" ht="32.1" customHeight="1" x14ac:dyDescent="0.4"/>
    <row r="241" ht="32.1" customHeight="1" x14ac:dyDescent="0.4"/>
    <row r="242" ht="32.1" customHeight="1" x14ac:dyDescent="0.4"/>
    <row r="243" ht="32.1" customHeight="1" x14ac:dyDescent="0.4"/>
    <row r="244" ht="32.1" customHeight="1" x14ac:dyDescent="0.4"/>
    <row r="245" ht="32.1" customHeight="1" x14ac:dyDescent="0.4"/>
    <row r="246" ht="32.1" customHeight="1" x14ac:dyDescent="0.4"/>
    <row r="247" ht="32.1" customHeight="1" x14ac:dyDescent="0.4"/>
    <row r="248" ht="32.1" customHeight="1" x14ac:dyDescent="0.4"/>
    <row r="249" ht="32.1" customHeight="1" x14ac:dyDescent="0.4"/>
    <row r="250" ht="32.1" customHeight="1" x14ac:dyDescent="0.4"/>
    <row r="251" ht="32.1" customHeight="1" x14ac:dyDescent="0.4"/>
    <row r="252" ht="32.1" customHeight="1" x14ac:dyDescent="0.4"/>
    <row r="253" ht="32.1" customHeight="1" x14ac:dyDescent="0.4"/>
  </sheetData>
  <mergeCells count="2">
    <mergeCell ref="A1:B1"/>
    <mergeCell ref="C1:D1"/>
  </mergeCells>
  <phoneticPr fontId="1"/>
  <conditionalFormatting sqref="A1:H1048576">
    <cfRule type="expression" dxfId="31" priority="5">
      <formula>IF($B1="",FALSE,IF(MOD($B1,5)=0,TRUE,FALSE))</formula>
    </cfRule>
  </conditionalFormatting>
  <conditionalFormatting sqref="F1:F1048576">
    <cfRule type="expression" dxfId="30" priority="1">
      <formula>AND($C1="一般",OR(COUNTIF($F1,"専願*"),COUNTIF($F1,"部活*")))</formula>
    </cfRule>
    <cfRule type="expression" dxfId="29" priority="2">
      <formula>AND($C1="専願",OR(COUNTIF($F1,"*一般*"),COUNTIF($F1,"卒業生父母")))</formula>
    </cfRule>
  </conditionalFormatting>
  <dataValidations count="5">
    <dataValidation imeMode="hiragana" allowBlank="1" showInputMessage="1" showErrorMessage="1" sqref="E4:E23" xr:uid="{BAC92E6B-BC59-4CC9-BB49-E0342D269662}"/>
    <dataValidation type="list" allowBlank="1" showInputMessage="1" showErrorMessage="1" sqref="C4:C1048576" xr:uid="{ADCF0ECD-99DE-46C5-A84B-A0D9B01C89A5}">
      <formula1>受験区分</formula1>
    </dataValidation>
    <dataValidation type="list" allowBlank="1" showInputMessage="1" showErrorMessage="1" sqref="D4:D1048576" xr:uid="{CCED6302-1E2E-48D9-A4A4-DEC6A583A3B5}">
      <formula1>学科</formula1>
    </dataValidation>
    <dataValidation type="list" allowBlank="1" showInputMessage="1" showErrorMessage="1" sqref="F4:F1048576" xr:uid="{746B08FE-70BA-4908-B2A8-9B56C505E20A}">
      <formula1>INDIRECT($C4)</formula1>
    </dataValidation>
    <dataValidation type="list" allowBlank="1" showInputMessage="1" showErrorMessage="1" sqref="G4:G1048576" xr:uid="{F612C9A4-B3E2-40C0-BDF4-0855150786AE}">
      <formula1>試験会場</formula1>
    </dataValidation>
  </dataValidations>
  <printOptions horizontalCentered="1"/>
  <pageMargins left="0.51181102362204722" right="0.51181102362204722" top="0.94488188976377963" bottom="0.55118110236220474" header="0.31496062992125984" footer="0.31496062992125984"/>
  <pageSetup paperSize="9" scale="71" fitToHeight="0" orientation="portrait" horizontalDpi="0" verticalDpi="0" r:id="rId1"/>
  <headerFooter>
    <oddHeader>&amp;C&amp;"-,太字"&amp;20&amp;A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</sheetPr>
  <dimension ref="A1:AC30"/>
  <sheetViews>
    <sheetView view="pageBreakPreview" zoomScale="85" zoomScaleNormal="85" zoomScaleSheetLayoutView="85" workbookViewId="0">
      <selection activeCell="H24" sqref="H24"/>
    </sheetView>
  </sheetViews>
  <sheetFormatPr defaultRowHeight="18.75" x14ac:dyDescent="0.4"/>
  <cols>
    <col min="1" max="2" width="7.625" style="7" customWidth="1"/>
    <col min="3" max="15" width="6.625" style="7" customWidth="1"/>
    <col min="16" max="20" width="6.25" style="7" customWidth="1"/>
    <col min="21" max="21" width="7.625" style="7" customWidth="1"/>
    <col min="22" max="16384" width="9" style="7"/>
  </cols>
  <sheetData>
    <row r="1" spans="1:29" ht="15" customHeight="1" thickBot="1" x14ac:dyDescent="0.45">
      <c r="S1" s="17"/>
      <c r="T1" s="17"/>
      <c r="U1" s="17"/>
    </row>
    <row r="2" spans="1:29" ht="45" customHeight="1" thickBot="1" x14ac:dyDescent="0.45">
      <c r="A2" s="135" t="s">
        <v>15</v>
      </c>
      <c r="B2" s="136"/>
      <c r="C2" s="137">
        <f>'『令和8年度受験者名簿』 '!$C$1</f>
        <v>0</v>
      </c>
      <c r="D2" s="127"/>
      <c r="E2" s="127"/>
      <c r="F2" s="127"/>
      <c r="G2" s="128"/>
      <c r="H2" s="13"/>
      <c r="I2" s="135" t="s">
        <v>38</v>
      </c>
      <c r="J2" s="136"/>
      <c r="K2" s="127">
        <f>'『令和8年度受験者名簿』 '!$H$1</f>
        <v>0</v>
      </c>
      <c r="L2" s="127"/>
      <c r="M2" s="127"/>
      <c r="N2" s="128"/>
      <c r="O2" s="63"/>
      <c r="P2" s="63"/>
      <c r="Q2" s="63"/>
      <c r="T2" s="24"/>
      <c r="U2" s="24"/>
      <c r="V2" s="24"/>
      <c r="W2" s="24"/>
      <c r="X2" s="24"/>
      <c r="Y2" s="24"/>
      <c r="Z2" s="24"/>
      <c r="AA2" s="24"/>
      <c r="AB2" s="24"/>
    </row>
    <row r="3" spans="1:29" ht="25.5" customHeight="1" x14ac:dyDescent="0.4">
      <c r="A3" s="18"/>
      <c r="B3" s="18"/>
      <c r="C3" s="18"/>
      <c r="D3" s="18"/>
      <c r="E3" s="18"/>
      <c r="F3" s="18"/>
      <c r="G3" s="18"/>
      <c r="H3" s="18"/>
      <c r="I3" s="13"/>
      <c r="J3" s="18"/>
      <c r="K3" s="18"/>
      <c r="L3" s="18"/>
      <c r="M3" s="18"/>
      <c r="N3" s="18"/>
      <c r="O3" s="18"/>
      <c r="P3" s="18"/>
      <c r="Q3" s="18"/>
      <c r="R3" s="18"/>
      <c r="S3" s="8"/>
      <c r="T3" s="24"/>
      <c r="U3" s="24"/>
      <c r="V3" s="24"/>
      <c r="W3" s="24"/>
      <c r="X3" s="24"/>
      <c r="Y3" s="24"/>
      <c r="Z3" s="24"/>
      <c r="AA3" s="24"/>
      <c r="AB3" s="24"/>
      <c r="AC3" s="24"/>
    </row>
    <row r="4" spans="1:29" ht="45.75" customHeight="1" thickBot="1" x14ac:dyDescent="0.45">
      <c r="A4" s="9" t="s">
        <v>16</v>
      </c>
      <c r="S4" s="24" t="s">
        <v>39</v>
      </c>
      <c r="T4" s="22"/>
      <c r="U4" s="23"/>
      <c r="V4" s="23"/>
      <c r="W4" s="23"/>
      <c r="X4" s="23"/>
      <c r="Y4" s="23"/>
      <c r="Z4" s="23"/>
      <c r="AA4" s="23"/>
      <c r="AB4" s="23"/>
    </row>
    <row r="5" spans="1:29" ht="36.75" customHeight="1" thickBot="1" x14ac:dyDescent="0.45">
      <c r="A5" s="10"/>
      <c r="C5" s="52" t="s">
        <v>17</v>
      </c>
      <c r="D5" s="55" t="s">
        <v>18</v>
      </c>
      <c r="Q5" s="147" t="s">
        <v>63</v>
      </c>
      <c r="R5" s="147"/>
      <c r="S5" s="147"/>
      <c r="T5" s="147"/>
      <c r="U5" s="147"/>
      <c r="V5" s="147"/>
      <c r="W5" s="147"/>
      <c r="X5" s="147"/>
      <c r="Y5" s="147"/>
      <c r="Z5" s="147"/>
    </row>
    <row r="6" spans="1:29" ht="18" customHeight="1" x14ac:dyDescent="0.35">
      <c r="A6" s="14"/>
      <c r="B6" s="15" t="s">
        <v>23</v>
      </c>
      <c r="C6" s="131" t="s">
        <v>19</v>
      </c>
      <c r="D6" s="131" t="s">
        <v>19</v>
      </c>
      <c r="E6" s="59" t="s">
        <v>20</v>
      </c>
      <c r="F6" s="60"/>
      <c r="G6" s="60"/>
      <c r="H6" s="60"/>
      <c r="I6" s="59" t="s">
        <v>21</v>
      </c>
      <c r="J6" s="60"/>
      <c r="K6" s="60"/>
      <c r="L6" s="61"/>
      <c r="M6" s="133" t="s">
        <v>22</v>
      </c>
      <c r="N6" s="138" t="s">
        <v>92</v>
      </c>
      <c r="O6" s="138" t="s">
        <v>91</v>
      </c>
      <c r="P6" s="116"/>
      <c r="Q6" s="147"/>
      <c r="R6" s="147"/>
      <c r="S6" s="147"/>
      <c r="T6" s="147"/>
      <c r="U6" s="147"/>
      <c r="V6" s="147"/>
      <c r="W6" s="147"/>
      <c r="X6" s="147"/>
      <c r="Y6" s="147"/>
      <c r="Z6" s="147"/>
    </row>
    <row r="7" spans="1:29" ht="27" customHeight="1" thickBot="1" x14ac:dyDescent="0.45">
      <c r="A7" s="67" t="s">
        <v>24</v>
      </c>
      <c r="B7" s="68"/>
      <c r="C7" s="132"/>
      <c r="D7" s="132"/>
      <c r="E7" s="69" t="s">
        <v>25</v>
      </c>
      <c r="F7" s="69" t="s">
        <v>26</v>
      </c>
      <c r="G7" s="70" t="s">
        <v>27</v>
      </c>
      <c r="H7" s="71" t="s">
        <v>28</v>
      </c>
      <c r="I7" s="73" t="s">
        <v>25</v>
      </c>
      <c r="J7" s="70" t="s">
        <v>26</v>
      </c>
      <c r="K7" s="71" t="s">
        <v>102</v>
      </c>
      <c r="L7" s="72" t="s">
        <v>103</v>
      </c>
      <c r="M7" s="134"/>
      <c r="N7" s="139"/>
      <c r="O7" s="139"/>
      <c r="P7" s="116"/>
      <c r="Q7" s="147"/>
      <c r="R7" s="147"/>
      <c r="S7" s="147"/>
      <c r="T7" s="147"/>
      <c r="U7" s="147"/>
      <c r="V7" s="147"/>
      <c r="W7" s="147"/>
      <c r="X7" s="147"/>
      <c r="Y7" s="147"/>
      <c r="Z7" s="147"/>
    </row>
    <row r="8" spans="1:29" ht="26.1" customHeight="1" thickBot="1" x14ac:dyDescent="0.45">
      <c r="A8" s="129" t="s">
        <v>29</v>
      </c>
      <c r="B8" s="130"/>
      <c r="C8" s="90">
        <f>COUNTIFS(テーブル1[※受験区分],"専願",テーブル1[※志望学科・コース],"特進科")</f>
        <v>0</v>
      </c>
      <c r="D8" s="90">
        <f>COUNTIFS(テーブル1[※受験区分],"一般",テーブル1[※志望学科・コース],"特進科")</f>
        <v>0</v>
      </c>
      <c r="E8" s="91">
        <f>COUNTIFS(テーブル1[※受験区分],"専願",テーブル1[※志望学科・コース],"特進科",テーブル1[◆特奨],"専願Ｓ")</f>
        <v>0</v>
      </c>
      <c r="F8" s="91">
        <f>COUNTIFS(テーブル1[※受験区分],"専願",テーブル1[※志望学科・コース],"特進科",テーブル1[◆特奨],"専願Ａ")</f>
        <v>0</v>
      </c>
      <c r="G8" s="92">
        <f>COUNTIFS(テーブル1[※受験区分],"専願",テーブル1[※志望学科・コース],"特進科",テーブル1[◆特奨],"専願Ｂ")</f>
        <v>0</v>
      </c>
      <c r="H8" s="93">
        <f>COUNTIFS(テーブル1[※受験区分],"専願",テーブル1[※志望学科・コース],"特進科",テーブル1[◆特奨],"専願Ｃ")</f>
        <v>0</v>
      </c>
      <c r="I8" s="94">
        <f>COUNTIFS(テーブル1[※受験区分],"専願",テーブル1[※志望学科・コース],"特進科",テーブル1[◆特奨],"部活Ｓ")</f>
        <v>0</v>
      </c>
      <c r="J8" s="92">
        <f>COUNTIFS(テーブル1[※受験区分],"専願",テーブル1[※志望学科・コース],"特進科",テーブル1[◆特奨],"部活Ａ")</f>
        <v>0</v>
      </c>
      <c r="K8" s="93">
        <f>COUNTIFS(テーブル1[※受験区分],"専願",テーブル1[※志望学科・コース],"特進科",テーブル1[◆特奨],"部活Ｂ")</f>
        <v>0</v>
      </c>
      <c r="L8" s="119">
        <f>COUNTIFS(テーブル1[※受験区分],"専願",テーブル1[※志望学科・コース],"特進科",テーブル1[◆特奨],"部活Ｃ")</f>
        <v>0</v>
      </c>
      <c r="M8" s="95">
        <f>COUNTIFS(テーブル1[※志望学科・コース],"特進科",テーブル1[◆特奨],"一般Ｂ")</f>
        <v>0</v>
      </c>
      <c r="N8" s="95">
        <f>COUNTIFS(テーブル1[※志望学科・コース],"特進科",テーブル1[◆特奨],"兄弟姉妹")</f>
        <v>0</v>
      </c>
      <c r="O8" s="95">
        <f>COUNTIFS(テーブル1[※志望学科・コース],"特進科",テーブル1[◆特奨],"卒業生父母")</f>
        <v>0</v>
      </c>
      <c r="P8" s="117"/>
      <c r="Q8" s="147"/>
      <c r="R8" s="147"/>
      <c r="S8" s="147"/>
      <c r="T8" s="147"/>
      <c r="U8" s="147"/>
      <c r="V8" s="147"/>
      <c r="W8" s="147"/>
      <c r="X8" s="147"/>
      <c r="Y8" s="147"/>
      <c r="Z8" s="147"/>
    </row>
    <row r="9" spans="1:29" ht="26.1" customHeight="1" x14ac:dyDescent="0.4">
      <c r="A9" s="140" t="s">
        <v>30</v>
      </c>
      <c r="B9" s="82" t="s">
        <v>31</v>
      </c>
      <c r="C9" s="83">
        <f>COUNTIFS(テーブル1[※受験区分],"専願",テーブル1[※志望学科・コース],"普通科総合進学コース")</f>
        <v>0</v>
      </c>
      <c r="D9" s="83">
        <f>COUNTIFS(テーブル1[※受験区分],"一般",テーブル1[※志望学科・コース],"普通科総合進学コース")</f>
        <v>0</v>
      </c>
      <c r="E9" s="84">
        <f>COUNTIFS(テーブル1[※受験区分],"専願",テーブル1[※志望学科・コース],"普通科総合進学コース",テーブル1[◆特奨],"専願Ｓ")</f>
        <v>0</v>
      </c>
      <c r="F9" s="84">
        <f>COUNTIFS(テーブル1[※受験区分],"専願",テーブル1[※志望学科・コース],"普通科総合進学コース",テーブル1[◆特奨],"専願Ａ")</f>
        <v>0</v>
      </c>
      <c r="G9" s="85">
        <f>COUNTIFS(テーブル1[※受験区分],"専願",テーブル1[※志望学科・コース],"普通科総合進学コース",テーブル1[◆特奨],"専願Ｂ")</f>
        <v>0</v>
      </c>
      <c r="H9" s="86">
        <f>COUNTIFS(テーブル1[※受験区分],"専願",テーブル1[※志望学科・コース],"普通科総合進学コース",テーブル1[◆特奨],"専願Ｃ")</f>
        <v>0</v>
      </c>
      <c r="I9" s="87">
        <f>COUNTIFS(テーブル1[※受験区分],"専願",テーブル1[※志望学科・コース],"普通科総合進学コース",テーブル1[◆特奨],"部活Ｓ")</f>
        <v>0</v>
      </c>
      <c r="J9" s="85">
        <f>COUNTIFS(テーブル1[※受験区分],"専願",テーブル1[※志望学科・コース],"普通科総合進学コース",テーブル1[◆特奨],"部活Ａ")</f>
        <v>0</v>
      </c>
      <c r="K9" s="86">
        <f>COUNTIFS(テーブル1[※受験区分],"専願",テーブル1[※志望学科・コース],"普通科総合進学コース",テーブル1[◆特奨],"部活Ｂ")</f>
        <v>0</v>
      </c>
      <c r="L9" s="88">
        <f>COUNTIFS(テーブル1[※受験区分],"専願",テーブル1[※志望学科・コース],"普通科総合進学コース",テーブル1[◆特奨],"部活Ｃ")</f>
        <v>0</v>
      </c>
      <c r="M9" s="89">
        <f>COUNTIFS(テーブル1[※志望学科・コース],"普通科総合進学コース",テーブル1[◆特奨],"一般Ｂ")</f>
        <v>0</v>
      </c>
      <c r="N9" s="89">
        <f>COUNTIFS(テーブル1[※志望学科・コース],"普通科総合進学コース",テーブル1[◆特奨],"兄弟姉妹")</f>
        <v>0</v>
      </c>
      <c r="O9" s="89">
        <f>COUNTIFS(テーブル1[※志望学科・コース],"普通科総合進学コース",テーブル1[◆特奨],"卒業生父母")</f>
        <v>0</v>
      </c>
      <c r="P9" s="117"/>
      <c r="Q9" s="148" t="s">
        <v>41</v>
      </c>
      <c r="R9" s="148"/>
      <c r="S9" s="148"/>
      <c r="T9" s="148"/>
      <c r="U9" s="148"/>
      <c r="V9" s="148"/>
      <c r="W9" s="148"/>
      <c r="X9" s="148"/>
      <c r="Y9" s="148"/>
      <c r="Z9" s="148"/>
    </row>
    <row r="10" spans="1:29" ht="26.1" customHeight="1" x14ac:dyDescent="0.4">
      <c r="A10" s="141"/>
      <c r="B10" s="11" t="s">
        <v>32</v>
      </c>
      <c r="C10" s="46">
        <f>COUNTIFS(テーブル1[※受験区分],"専願",テーブル1[※志望学科・コース],"普通科グローバルコース")</f>
        <v>0</v>
      </c>
      <c r="D10" s="46">
        <f>COUNTIFS(テーブル1[※受験区分],"一般",テーブル1[※志望学科・コース],"普通科グローバルコース")</f>
        <v>0</v>
      </c>
      <c r="E10" s="48">
        <f>COUNTIFS(テーブル1[※受験区分],"専願",テーブル1[※志望学科・コース],"普通科グローバルコース",テーブル1[◆特奨],"専願Ｓ")</f>
        <v>0</v>
      </c>
      <c r="F10" s="48">
        <f>COUNTIFS(テーブル1[※受験区分],"専願",テーブル1[※志望学科・コース],"普通科グローバルコース",テーブル1[◆特奨],"専願Ａ")</f>
        <v>0</v>
      </c>
      <c r="G10" s="49">
        <f>COUNTIFS(テーブル1[※受験区分],"専願",テーブル1[※志望学科・コース],"普通科グローバルコース",テーブル1[◆特奨],"専願Ｂ")</f>
        <v>0</v>
      </c>
      <c r="H10" s="57">
        <f>COUNTIFS(テーブル1[※受験区分],"専願",テーブル1[※志望学科・コース],"普通科グローバルコース",テーブル1[◆特奨],"専願Ｃ")</f>
        <v>0</v>
      </c>
      <c r="I10" s="47">
        <f>COUNTIFS(テーブル1[※受験区分],"専願",テーブル1[※志望学科・コース],"普通科グローバルコース",テーブル1[◆特奨],"部活Ｓ")</f>
        <v>0</v>
      </c>
      <c r="J10" s="49">
        <f>COUNTIFS(テーブル1[※受験区分],"専願",テーブル1[※志望学科・コース],"普通科グローバルコース",テーブル1[◆特奨],"部活Ａ")</f>
        <v>0</v>
      </c>
      <c r="K10" s="57">
        <f>COUNTIFS(テーブル1[※受験区分],"専願",テーブル1[※志望学科・コース],"普通科グローバルコース",テーブル1[◆特奨],"部活Ｂ")</f>
        <v>0</v>
      </c>
      <c r="L10" s="50">
        <f>COUNTIFS(テーブル1[※受験区分],"専願",テーブル1[※志望学科・コース],"普通科グローバルコース",テーブル1[◆特奨],"部活Ｃ")</f>
        <v>0</v>
      </c>
      <c r="M10" s="62">
        <f>COUNTIFS(テーブル1[※志望学科・コース],"普通科グローバルコース",テーブル1[◆特奨],"一般Ｂ")</f>
        <v>0</v>
      </c>
      <c r="N10" s="62">
        <f>COUNTIFS(テーブル1[※志望学科・コース],"普通科グローバルコース",テーブル1[◆特奨],"兄弟姉妹")</f>
        <v>0</v>
      </c>
      <c r="O10" s="62">
        <f>COUNTIFS(テーブル1[※志望学科・コース],"普通科グローバルコース",テーブル1[◆特奨],"卒業生父母")</f>
        <v>0</v>
      </c>
      <c r="P10" s="117"/>
      <c r="Q10" s="148"/>
      <c r="R10" s="148"/>
      <c r="S10" s="148"/>
      <c r="T10" s="148"/>
      <c r="U10" s="148"/>
      <c r="V10" s="148"/>
      <c r="W10" s="148"/>
      <c r="X10" s="148"/>
      <c r="Y10" s="148"/>
      <c r="Z10" s="148"/>
    </row>
    <row r="11" spans="1:29" ht="26.1" customHeight="1" x14ac:dyDescent="0.4">
      <c r="A11" s="141"/>
      <c r="B11" s="11" t="s">
        <v>33</v>
      </c>
      <c r="C11" s="46">
        <f>COUNTIFS(テーブル1[※受験区分],"専願",テーブル1[※志望学科・コース],"普通科音楽コース")</f>
        <v>0</v>
      </c>
      <c r="D11" s="46">
        <f>COUNTIFS(テーブル1[※受験区分],"一般",テーブル1[※志望学科・コース],"普通科音楽コース")</f>
        <v>0</v>
      </c>
      <c r="E11" s="48">
        <f>COUNTIFS(テーブル1[※受験区分],"専願",テーブル1[※志望学科・コース],"普通科音楽コース",テーブル1[◆特奨],"専願Ｓ")</f>
        <v>0</v>
      </c>
      <c r="F11" s="48">
        <f>COUNTIFS(テーブル1[※受験区分],"専願",テーブル1[※志望学科・コース],"普通科音楽コース",テーブル1[◆特奨],"専願Ａ")</f>
        <v>0</v>
      </c>
      <c r="G11" s="49">
        <f>COUNTIFS(テーブル1[※受験区分],"専願",テーブル1[※志望学科・コース],"普通科音楽コース",テーブル1[◆特奨],"専願Ｂ")</f>
        <v>0</v>
      </c>
      <c r="H11" s="57">
        <f>COUNTIFS(テーブル1[※受験区分],"専願",テーブル1[※志望学科・コース],"普通科音楽コース",テーブル1[◆特奨],"専願Ｃ")</f>
        <v>0</v>
      </c>
      <c r="I11" s="47">
        <f>COUNTIFS(テーブル1[※受験区分],"専願",テーブル1[※志望学科・コース],"普通科音楽コース",テーブル1[◆特奨],"部活Ｓ")</f>
        <v>0</v>
      </c>
      <c r="J11" s="49">
        <f>COUNTIFS(テーブル1[※受験区分],"専願",テーブル1[※志望学科・コース],"普通科音楽コース",テーブル1[◆特奨],"部活Ａ")</f>
        <v>0</v>
      </c>
      <c r="K11" s="57">
        <f>COUNTIFS(テーブル1[※受験区分],"専願",テーブル1[※志望学科・コース],"普通科音楽コース",テーブル1[◆特奨],"部活Ｂ")</f>
        <v>0</v>
      </c>
      <c r="L11" s="50">
        <f>COUNTIFS(テーブル1[※受験区分],"専願",テーブル1[※志望学科・コース],"普通科音楽コース",テーブル1[◆特奨],"部活Ｃ")</f>
        <v>0</v>
      </c>
      <c r="M11" s="62">
        <f>COUNTIFS(テーブル1[※志望学科・コース],"普通科音楽コース",テーブル1[◆特奨],"一般Ｂ")</f>
        <v>0</v>
      </c>
      <c r="N11" s="62">
        <f>COUNTIFS(テーブル1[※志望学科・コース],"普通科音楽コース",テーブル1[◆特奨],"兄弟姉妹")</f>
        <v>0</v>
      </c>
      <c r="O11" s="62">
        <f>COUNTIFS(テーブル1[※志望学科・コース],"普通科音楽コース",テーブル1[◆特奨],"卒業生父母")</f>
        <v>0</v>
      </c>
      <c r="P11" s="117"/>
      <c r="Q11" s="148"/>
      <c r="R11" s="148"/>
      <c r="S11" s="148"/>
      <c r="T11" s="148"/>
      <c r="U11" s="148"/>
      <c r="V11" s="148"/>
      <c r="W11" s="148"/>
      <c r="X11" s="148"/>
      <c r="Y11" s="148"/>
      <c r="Z11" s="148"/>
    </row>
    <row r="12" spans="1:29" ht="26.1" customHeight="1" x14ac:dyDescent="0.4">
      <c r="A12" s="141"/>
      <c r="B12" s="12" t="s">
        <v>34</v>
      </c>
      <c r="C12" s="46">
        <f>COUNTIFS(テーブル1[※受験区分],"専願",テーブル1[※志望学科・コース],"普通科スポーツ科学コース")</f>
        <v>0</v>
      </c>
      <c r="D12" s="46">
        <f>COUNTIFS(テーブル1[※受験区分],"一般",テーブル1[※志望学科・コース],"普通科スポーツ科学コース")</f>
        <v>0</v>
      </c>
      <c r="E12" s="48">
        <f>COUNTIFS(テーブル1[※受験区分],"専願",テーブル1[※志望学科・コース],"普通科スポーツ科学コース",テーブル1[◆特奨],"専願Ｓ")</f>
        <v>0</v>
      </c>
      <c r="F12" s="48">
        <f>COUNTIFS(テーブル1[※受験区分],"専願",テーブル1[※志望学科・コース],"普通科スポーツ科学コース",テーブル1[◆特奨],"専願Ａ")</f>
        <v>0</v>
      </c>
      <c r="G12" s="49">
        <f>COUNTIFS(テーブル1[※受験区分],"専願",テーブル1[※志望学科・コース],"普通科スポーツ科学コース",テーブル1[◆特奨],"専願Ｂ")</f>
        <v>0</v>
      </c>
      <c r="H12" s="57">
        <f>COUNTIFS(テーブル1[※受験区分],"専願",テーブル1[※志望学科・コース],"普通科スポーツ科学コース",テーブル1[◆特奨],"専願Ｃ")</f>
        <v>0</v>
      </c>
      <c r="I12" s="47">
        <f>COUNTIFS(テーブル1[※受験区分],"専願",テーブル1[※志望学科・コース],"普通科スポーツ科学コース",テーブル1[◆特奨],"部活Ｓ")</f>
        <v>0</v>
      </c>
      <c r="J12" s="49">
        <f>COUNTIFS(テーブル1[※受験区分],"専願",テーブル1[※志望学科・コース],"普通科スポーツ科学コース",テーブル1[◆特奨],"部活Ａ")</f>
        <v>0</v>
      </c>
      <c r="K12" s="57">
        <f>COUNTIFS(テーブル1[※受験区分],"専願",テーブル1[※志望学科・コース],"普通科スポーツ科学コース",テーブル1[◆特奨],"部活Ｂ")</f>
        <v>0</v>
      </c>
      <c r="L12" s="50">
        <f>COUNTIFS(テーブル1[※受験区分],"専願",テーブル1[※志望学科・コース],"普通科スポーツ科学コース",テーブル1[◆特奨],"部活Ｃ")</f>
        <v>0</v>
      </c>
      <c r="M12" s="62">
        <f>COUNTIFS(テーブル1[※志望学科・コース],"普通科スポーツ科学コース",テーブル1[◆特奨],"一般Ｂ")</f>
        <v>0</v>
      </c>
      <c r="N12" s="62">
        <f>COUNTIFS(テーブル1[※志望学科・コース],"普通科スポーツ科学コース",テーブル1[◆特奨],"兄弟姉妹")</f>
        <v>0</v>
      </c>
      <c r="O12" s="62">
        <f>COUNTIFS(テーブル1[※志望学科・コース],"普通科スポーツ科学コース",テーブル1[◆特奨],"卒業生父母")</f>
        <v>0</v>
      </c>
      <c r="P12" s="117"/>
      <c r="Q12" s="148"/>
      <c r="R12" s="148"/>
      <c r="S12" s="148"/>
      <c r="T12" s="148"/>
      <c r="U12" s="148"/>
      <c r="V12" s="148"/>
      <c r="W12" s="148"/>
      <c r="X12" s="148"/>
      <c r="Y12" s="148"/>
      <c r="Z12" s="148"/>
    </row>
    <row r="13" spans="1:29" ht="26.1" customHeight="1" thickBot="1" x14ac:dyDescent="0.45">
      <c r="A13" s="142"/>
      <c r="B13" s="74" t="s">
        <v>35</v>
      </c>
      <c r="C13" s="75">
        <f>COUNTIFS(テーブル1[※受験区分],"専願",テーブル1[※志望学科・コース],"普通科幼児保育コース")</f>
        <v>0</v>
      </c>
      <c r="D13" s="75">
        <f>COUNTIFS(テーブル1[※受験区分],"一般",テーブル1[※志望学科・コース],"普通科幼児保育コース")</f>
        <v>0</v>
      </c>
      <c r="E13" s="76">
        <f>COUNTIFS(テーブル1[※受験区分],"専願",テーブル1[※志望学科・コース],"普通科幼児保育コース",テーブル1[◆特奨],"専願Ｓ")</f>
        <v>0</v>
      </c>
      <c r="F13" s="76">
        <f>COUNTIFS(テーブル1[※受験区分],"専願",テーブル1[※志望学科・コース],"普通科幼児保育コース",テーブル1[◆特奨],"専願Ａ")</f>
        <v>0</v>
      </c>
      <c r="G13" s="77">
        <f>COUNTIFS(テーブル1[※受験区分],"専願",テーブル1[※志望学科・コース],"普通科幼児保育コース",テーブル1[◆特奨],"専願Ｂ")</f>
        <v>0</v>
      </c>
      <c r="H13" s="78">
        <f>COUNTIFS(テーブル1[※受験区分],"専願",テーブル1[※志望学科・コース],"普通科幼児保育コース",テーブル1[◆特奨],"専願Ｃ")</f>
        <v>0</v>
      </c>
      <c r="I13" s="79">
        <f>COUNTIFS(テーブル1[※受験区分],"専願",テーブル1[※志望学科・コース],"普通科幼児保育コース",テーブル1[◆特奨],"部活Ｓ")</f>
        <v>0</v>
      </c>
      <c r="J13" s="77">
        <f>COUNTIFS(テーブル1[※受験区分],"専願",テーブル1[※志望学科・コース],"普通科幼児保育コース",テーブル1[◆特奨],"部活Ａ")</f>
        <v>0</v>
      </c>
      <c r="K13" s="78">
        <f>COUNTIFS(テーブル1[※受験区分],"専願",テーブル1[※志望学科・コース],"普通科幼児保育コース",テーブル1[◆特奨],"部活Ｂ")</f>
        <v>0</v>
      </c>
      <c r="L13" s="80">
        <f>COUNTIFS(テーブル1[※受験区分],"専願",テーブル1[※志望学科・コース],"普通科幼児保育コース",テーブル1[◆特奨],"部活Ｃ")</f>
        <v>0</v>
      </c>
      <c r="M13" s="81">
        <f>COUNTIFS(テーブル1[※志望学科・コース],"普通科幼児保育コース",テーブル1[◆特奨],"一般Ｂ")</f>
        <v>0</v>
      </c>
      <c r="N13" s="81">
        <f>COUNTIFS(テーブル1[※志望学科・コース],"普通科幼児保育コース",テーブル1[◆特奨],"兄弟姉妹")</f>
        <v>0</v>
      </c>
      <c r="O13" s="81">
        <f>COUNTIFS(テーブル1[※志望学科・コース],"普通科幼児保育コース",テーブル1[◆特奨],"卒業生父母")</f>
        <v>0</v>
      </c>
      <c r="P13" s="117"/>
      <c r="AA13" s="21"/>
      <c r="AB13" s="21"/>
    </row>
    <row r="14" spans="1:29" ht="26.1" customHeight="1" thickBot="1" x14ac:dyDescent="0.45">
      <c r="A14" s="143" t="s">
        <v>36</v>
      </c>
      <c r="B14" s="144"/>
      <c r="C14" s="96">
        <f>COUNTIFS(テーブル1[※受験区分],"専願",テーブル1[※志望学科・コース],"経営情報科")</f>
        <v>0</v>
      </c>
      <c r="D14" s="96">
        <f>COUNTIFS(テーブル1[※受験区分],"一般",テーブル1[※志望学科・コース],"経営情報科")</f>
        <v>0</v>
      </c>
      <c r="E14" s="97">
        <f>COUNTIFS(テーブル1[※受験区分],"専願",テーブル1[※志望学科・コース],"経営情報科",テーブル1[◆特奨],"専願Ｓ")</f>
        <v>0</v>
      </c>
      <c r="F14" s="97">
        <f>COUNTIFS(テーブル1[※受験区分],"専願",テーブル1[※志望学科・コース],"経営情報科",テーブル1[◆特奨],"専願Ａ")</f>
        <v>0</v>
      </c>
      <c r="G14" s="98">
        <f>COUNTIFS(テーブル1[※受験区分],"専願",テーブル1[※志望学科・コース],"経営情報科",テーブル1[◆特奨],"専願Ｂ")</f>
        <v>0</v>
      </c>
      <c r="H14" s="99">
        <f>COUNTIFS(テーブル1[※受験区分],"専願",テーブル1[※志望学科・コース],"経営情報科",テーブル1[◆特奨],"専願Ｃ")</f>
        <v>0</v>
      </c>
      <c r="I14" s="100">
        <f>COUNTIFS(テーブル1[※受験区分],"専願",テーブル1[※志望学科・コース],"経営情報科",テーブル1[◆特奨],"部活Ｓ")</f>
        <v>0</v>
      </c>
      <c r="J14" s="98">
        <f>COUNTIFS(テーブル1[※受験区分],"専願",テーブル1[※志望学科・コース],"経営情報科",テーブル1[◆特奨],"部活Ａ")</f>
        <v>0</v>
      </c>
      <c r="K14" s="99">
        <f>COUNTIFS(テーブル1[※受験区分],"専願",テーブル1[※志望学科・コース],"経営情報科",テーブル1[◆特奨],"部活Ｂ")</f>
        <v>0</v>
      </c>
      <c r="L14" s="101">
        <f>COUNTIFS(テーブル1[※受験区分],"専願",テーブル1[※志望学科・コース],"経営情報科",テーブル1[◆特奨],"部活Ｃ")</f>
        <v>0</v>
      </c>
      <c r="M14" s="102">
        <f>COUNTIFS(テーブル1[※志望学科・コース],"経営情報科",テーブル1[◆特奨],"一般Ｂ")</f>
        <v>0</v>
      </c>
      <c r="N14" s="102">
        <f>COUNTIFS(テーブル1[※志望学科・コース],"経営情報科",テーブル1[◆特奨],"兄弟姉妹")</f>
        <v>0</v>
      </c>
      <c r="O14" s="102">
        <f>COUNTIFS(テーブル1[※志望学科・コース],"経営情報科",テーブル1[◆特奨],"卒業生父母")</f>
        <v>0</v>
      </c>
      <c r="P14" s="117"/>
      <c r="AA14" s="21"/>
      <c r="AB14" s="21"/>
    </row>
    <row r="15" spans="1:29" ht="26.1" customHeight="1" thickTop="1" thickBot="1" x14ac:dyDescent="0.45">
      <c r="A15" s="145" t="s">
        <v>37</v>
      </c>
      <c r="B15" s="146"/>
      <c r="C15" s="40">
        <f>SUM(C8:C14)</f>
        <v>0</v>
      </c>
      <c r="D15" s="40">
        <f t="shared" ref="D15:O15" si="0">SUM(D8:D14)</f>
        <v>0</v>
      </c>
      <c r="E15" s="41">
        <f t="shared" si="0"/>
        <v>0</v>
      </c>
      <c r="F15" s="41">
        <f t="shared" si="0"/>
        <v>0</v>
      </c>
      <c r="G15" s="42">
        <f t="shared" si="0"/>
        <v>0</v>
      </c>
      <c r="H15" s="43">
        <f t="shared" si="0"/>
        <v>0</v>
      </c>
      <c r="I15" s="44">
        <f t="shared" si="0"/>
        <v>0</v>
      </c>
      <c r="J15" s="42">
        <f t="shared" si="0"/>
        <v>0</v>
      </c>
      <c r="K15" s="43">
        <f t="shared" si="0"/>
        <v>0</v>
      </c>
      <c r="L15" s="58">
        <f t="shared" si="0"/>
        <v>0</v>
      </c>
      <c r="M15" s="45">
        <f t="shared" si="0"/>
        <v>0</v>
      </c>
      <c r="N15" s="45">
        <f t="shared" si="0"/>
        <v>0</v>
      </c>
      <c r="O15" s="45">
        <f t="shared" si="0"/>
        <v>0</v>
      </c>
      <c r="P15" s="118"/>
      <c r="AA15" s="21"/>
      <c r="AB15" s="21"/>
    </row>
    <row r="16" spans="1:29" ht="26.1" customHeight="1" x14ac:dyDescent="0.4">
      <c r="AB16" s="21"/>
      <c r="AC16" s="21"/>
    </row>
    <row r="17" spans="1:29" ht="26.1" customHeight="1" x14ac:dyDescent="0.4">
      <c r="AB17" s="21"/>
      <c r="AC17" s="21"/>
    </row>
    <row r="18" spans="1:29" ht="24.95" customHeight="1" x14ac:dyDescent="0.4">
      <c r="A18" s="4"/>
      <c r="C18" s="164" t="s">
        <v>6</v>
      </c>
      <c r="D18" s="155"/>
      <c r="E18" s="162">
        <f>$C$15</f>
        <v>0</v>
      </c>
      <c r="F18" s="163"/>
      <c r="J18" s="113"/>
      <c r="K18" s="113"/>
      <c r="L18" s="114"/>
      <c r="M18" s="114"/>
      <c r="N18" s="114"/>
      <c r="O18" s="64"/>
      <c r="P18" s="64"/>
      <c r="Q18" s="64"/>
    </row>
    <row r="19" spans="1:29" ht="24.95" customHeight="1" x14ac:dyDescent="0.4">
      <c r="A19" s="4"/>
      <c r="C19" s="154" t="s">
        <v>5</v>
      </c>
      <c r="D19" s="155"/>
      <c r="E19" s="162">
        <f>$D$15</f>
        <v>0</v>
      </c>
      <c r="F19" s="163"/>
      <c r="H19" s="37" t="s">
        <v>72</v>
      </c>
      <c r="I19" s="37" t="s">
        <v>74</v>
      </c>
      <c r="J19" s="38" t="s">
        <v>75</v>
      </c>
      <c r="K19" s="38" t="s">
        <v>76</v>
      </c>
      <c r="L19" s="38" t="s">
        <v>77</v>
      </c>
      <c r="M19" s="38" t="s">
        <v>78</v>
      </c>
      <c r="N19" s="38" t="s">
        <v>79</v>
      </c>
      <c r="O19" s="65"/>
      <c r="P19" s="65"/>
      <c r="Q19" s="65"/>
    </row>
    <row r="20" spans="1:29" ht="24.95" customHeight="1" x14ac:dyDescent="0.4">
      <c r="A20" s="4"/>
      <c r="C20" s="154" t="s">
        <v>4</v>
      </c>
      <c r="D20" s="155"/>
      <c r="E20" s="162">
        <f>SUM(E18:F19)</f>
        <v>0</v>
      </c>
      <c r="F20" s="163"/>
      <c r="H20" s="37" t="s">
        <v>73</v>
      </c>
      <c r="I20" s="39">
        <f>COUNTIF(テーブル1[※試験会場],I19)</f>
        <v>0</v>
      </c>
      <c r="J20" s="39">
        <f>COUNTIF(テーブル1[※試験会場],J19)</f>
        <v>0</v>
      </c>
      <c r="K20" s="39">
        <f>COUNTIF(テーブル1[※試験会場],K19)</f>
        <v>0</v>
      </c>
      <c r="L20" s="39">
        <f>COUNTIF(テーブル1[※試験会場],L19)</f>
        <v>0</v>
      </c>
      <c r="M20" s="39">
        <f>COUNTIF(テーブル1[※試験会場],M19)</f>
        <v>0</v>
      </c>
      <c r="N20" s="39">
        <f>COUNTIF(テーブル1[※試験会場],N19)</f>
        <v>0</v>
      </c>
      <c r="O20" s="56"/>
      <c r="P20" s="56"/>
      <c r="Q20" s="56"/>
    </row>
    <row r="21" spans="1:29" ht="26.1" customHeight="1" x14ac:dyDescent="0.4">
      <c r="A21" s="4"/>
      <c r="B21" s="4"/>
      <c r="C21" s="4"/>
      <c r="D21" s="4"/>
      <c r="E21" s="4"/>
      <c r="F21" s="4"/>
      <c r="L21" s="4"/>
      <c r="M21" s="4"/>
      <c r="N21" s="4"/>
      <c r="O21" s="4"/>
      <c r="P21" s="4"/>
      <c r="Q21" s="4"/>
    </row>
    <row r="22" spans="1:29" ht="26.1" customHeight="1" x14ac:dyDescent="0.4">
      <c r="A22" s="152" t="s">
        <v>14</v>
      </c>
      <c r="B22" s="152"/>
      <c r="C22" s="152"/>
      <c r="D22" s="152"/>
      <c r="E22" s="152"/>
      <c r="F22" s="4"/>
    </row>
    <row r="23" spans="1:29" ht="26.1" customHeight="1" thickBot="1" x14ac:dyDescent="0.45">
      <c r="A23" s="5" t="s">
        <v>7</v>
      </c>
      <c r="B23" s="153" t="s">
        <v>0</v>
      </c>
      <c r="C23" s="153"/>
      <c r="D23" s="153"/>
      <c r="E23" s="153"/>
      <c r="F23" s="4"/>
      <c r="O23" s="18"/>
      <c r="P23" s="18"/>
      <c r="Q23" s="18"/>
    </row>
    <row r="24" spans="1:29" ht="30" customHeight="1" thickBot="1" x14ac:dyDescent="0.45">
      <c r="A24" s="4"/>
      <c r="B24" s="4"/>
      <c r="C24" s="158"/>
      <c r="D24" s="159"/>
      <c r="E24" s="4"/>
      <c r="F24" s="4"/>
      <c r="G24" s="4"/>
      <c r="O24" s="66"/>
      <c r="P24" s="66"/>
      <c r="Q24" s="66"/>
    </row>
    <row r="25" spans="1:29" ht="20.100000000000001" customHeight="1" thickBot="1" x14ac:dyDescent="0.45">
      <c r="A25" s="5" t="s">
        <v>8</v>
      </c>
      <c r="B25" s="153" t="s">
        <v>104</v>
      </c>
      <c r="C25" s="153"/>
      <c r="D25" s="153"/>
      <c r="E25" s="153"/>
      <c r="F25" s="4"/>
      <c r="G25" s="4"/>
    </row>
    <row r="26" spans="1:29" ht="30" customHeight="1" thickBot="1" x14ac:dyDescent="0.45">
      <c r="A26" s="4"/>
      <c r="B26" s="4"/>
      <c r="C26" s="160"/>
      <c r="D26" s="161"/>
      <c r="E26" s="4"/>
      <c r="F26" s="4"/>
      <c r="G26" s="4"/>
    </row>
    <row r="27" spans="1:29" ht="19.5" thickBot="1" x14ac:dyDescent="0.45">
      <c r="A27" s="5" t="s">
        <v>9</v>
      </c>
      <c r="B27" s="153" t="s">
        <v>10</v>
      </c>
      <c r="C27" s="153"/>
      <c r="D27" s="153"/>
      <c r="E27" s="153"/>
      <c r="F27" s="4"/>
      <c r="G27" s="4"/>
      <c r="H27" s="4"/>
      <c r="I27" s="4"/>
    </row>
    <row r="28" spans="1:29" ht="30" customHeight="1" thickBot="1" x14ac:dyDescent="0.45">
      <c r="A28" s="4"/>
      <c r="B28" s="16" t="s">
        <v>12</v>
      </c>
      <c r="C28" s="156"/>
      <c r="D28" s="157"/>
      <c r="E28" s="4"/>
      <c r="F28" s="4"/>
      <c r="G28" s="4"/>
      <c r="H28" s="4"/>
      <c r="I28" s="4"/>
    </row>
    <row r="29" spans="1:29" ht="19.5" thickBot="1" x14ac:dyDescent="0.45">
      <c r="A29" s="4"/>
      <c r="B29" s="6"/>
      <c r="C29" s="5"/>
      <c r="D29" s="4"/>
      <c r="E29" s="4"/>
      <c r="F29" s="4"/>
      <c r="G29" s="4"/>
      <c r="H29" s="4"/>
      <c r="I29" s="4"/>
    </row>
    <row r="30" spans="1:29" ht="30" customHeight="1" thickBot="1" x14ac:dyDescent="0.4">
      <c r="A30" s="4"/>
      <c r="B30" s="20" t="s">
        <v>11</v>
      </c>
      <c r="C30" s="149"/>
      <c r="D30" s="150"/>
      <c r="E30" s="151"/>
      <c r="F30" s="19" t="s">
        <v>13</v>
      </c>
      <c r="G30" s="4"/>
      <c r="H30" s="4"/>
      <c r="I30" s="4"/>
    </row>
  </sheetData>
  <mergeCells count="29">
    <mergeCell ref="E19:F19"/>
    <mergeCell ref="E20:F20"/>
    <mergeCell ref="C18:D18"/>
    <mergeCell ref="C19:D19"/>
    <mergeCell ref="O6:O7"/>
    <mergeCell ref="E18:F18"/>
    <mergeCell ref="C30:E30"/>
    <mergeCell ref="A22:E22"/>
    <mergeCell ref="B23:E23"/>
    <mergeCell ref="C20:D20"/>
    <mergeCell ref="C28:D28"/>
    <mergeCell ref="C24:D24"/>
    <mergeCell ref="B25:E25"/>
    <mergeCell ref="C26:D26"/>
    <mergeCell ref="B27:E27"/>
    <mergeCell ref="A9:A13"/>
    <mergeCell ref="A14:B14"/>
    <mergeCell ref="A15:B15"/>
    <mergeCell ref="Q5:Z8"/>
    <mergeCell ref="Q9:Z12"/>
    <mergeCell ref="K2:N2"/>
    <mergeCell ref="A8:B8"/>
    <mergeCell ref="C6:C7"/>
    <mergeCell ref="D6:D7"/>
    <mergeCell ref="M6:M7"/>
    <mergeCell ref="A2:B2"/>
    <mergeCell ref="I2:J2"/>
    <mergeCell ref="C2:G2"/>
    <mergeCell ref="N6:N7"/>
  </mergeCells>
  <phoneticPr fontId="1"/>
  <conditionalFormatting sqref="C24:D24">
    <cfRule type="expression" dxfId="18" priority="4">
      <formula>$C$24=""</formula>
    </cfRule>
  </conditionalFormatting>
  <conditionalFormatting sqref="C26:D26">
    <cfRule type="expression" dxfId="17" priority="3">
      <formula>$C$26=""</formula>
    </cfRule>
  </conditionalFormatting>
  <conditionalFormatting sqref="C28:D28">
    <cfRule type="expression" dxfId="16" priority="2">
      <formula>$C$28=""</formula>
    </cfRule>
  </conditionalFormatting>
  <conditionalFormatting sqref="C30:E30">
    <cfRule type="expression" dxfId="15" priority="1">
      <formula>$C$30=""</formula>
    </cfRule>
  </conditionalFormatting>
  <dataValidations count="3">
    <dataValidation imeMode="hiragana" allowBlank="1" showInputMessage="1" showErrorMessage="1" sqref="C30:E30" xr:uid="{00000000-0002-0000-0100-000000000000}"/>
    <dataValidation type="list" allowBlank="1" showInputMessage="1" showErrorMessage="1" sqref="C28:D28" xr:uid="{00000000-0002-0000-0100-000001000000}">
      <formula1>"乗車する,乗車しない"</formula1>
    </dataValidation>
    <dataValidation type="list" allowBlank="1" showInputMessage="1" showErrorMessage="1" sqref="C24:D24" xr:uid="{00000000-0002-0000-0100-000002000000}">
      <formula1>"利用する,利用しない"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horizontalDpi="0" verticalDpi="0" r:id="rId1"/>
  <headerFooter>
    <oddHeader>&amp;C&amp;"-,太字"&amp;20&amp;A</oddHeader>
  </headerFooter>
  <colBreaks count="1" manualBreakCount="1">
    <brk id="18" max="3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11"/>
  <sheetViews>
    <sheetView workbookViewId="0">
      <selection activeCell="F11" sqref="F11:F12"/>
    </sheetView>
  </sheetViews>
  <sheetFormatPr defaultRowHeight="18.75" x14ac:dyDescent="0.4"/>
  <cols>
    <col min="1" max="1" width="9" style="27"/>
    <col min="2" max="2" width="20.375" style="28" customWidth="1"/>
    <col min="3" max="16384" width="9" style="27"/>
  </cols>
  <sheetData>
    <row r="1" spans="1:5" ht="42.75" customHeight="1" x14ac:dyDescent="0.4">
      <c r="A1" s="25" t="s">
        <v>45</v>
      </c>
      <c r="B1" s="25" t="s">
        <v>46</v>
      </c>
      <c r="C1" s="25" t="s">
        <v>98</v>
      </c>
      <c r="D1" s="25" t="s">
        <v>97</v>
      </c>
      <c r="E1" s="25" t="s">
        <v>47</v>
      </c>
    </row>
    <row r="2" spans="1:5" ht="15.75" x14ac:dyDescent="0.4">
      <c r="A2" s="26" t="s">
        <v>48</v>
      </c>
      <c r="B2" s="29" t="s">
        <v>80</v>
      </c>
      <c r="C2" s="26" t="s">
        <v>49</v>
      </c>
      <c r="D2" s="26" t="s">
        <v>87</v>
      </c>
      <c r="E2" s="26" t="s">
        <v>81</v>
      </c>
    </row>
    <row r="3" spans="1:5" ht="15.75" x14ac:dyDescent="0.4">
      <c r="A3" s="26" t="s">
        <v>50</v>
      </c>
      <c r="B3" s="29" t="s">
        <v>57</v>
      </c>
      <c r="C3" s="26" t="s">
        <v>51</v>
      </c>
      <c r="D3" s="26" t="s">
        <v>99</v>
      </c>
      <c r="E3" s="26" t="s">
        <v>82</v>
      </c>
    </row>
    <row r="4" spans="1:5" ht="15.75" x14ac:dyDescent="0.4">
      <c r="A4" s="26"/>
      <c r="B4" s="29" t="s">
        <v>58</v>
      </c>
      <c r="C4" s="26" t="s">
        <v>52</v>
      </c>
      <c r="D4" s="26" t="s">
        <v>100</v>
      </c>
      <c r="E4" s="26" t="s">
        <v>83</v>
      </c>
    </row>
    <row r="5" spans="1:5" ht="15.75" x14ac:dyDescent="0.4">
      <c r="A5" s="26"/>
      <c r="B5" s="30" t="s">
        <v>59</v>
      </c>
      <c r="C5" s="26" t="s">
        <v>53</v>
      </c>
      <c r="D5" s="26"/>
      <c r="E5" s="26" t="s">
        <v>84</v>
      </c>
    </row>
    <row r="6" spans="1:5" ht="15.75" x14ac:dyDescent="0.4">
      <c r="A6" s="26"/>
      <c r="B6" s="30" t="s">
        <v>60</v>
      </c>
      <c r="C6" s="26" t="s">
        <v>101</v>
      </c>
      <c r="D6" s="26"/>
      <c r="E6" s="26" t="s">
        <v>85</v>
      </c>
    </row>
    <row r="7" spans="1:5" ht="15.75" x14ac:dyDescent="0.4">
      <c r="A7" s="26"/>
      <c r="B7" s="30" t="s">
        <v>61</v>
      </c>
      <c r="C7" s="26" t="s">
        <v>54</v>
      </c>
      <c r="D7" s="26"/>
      <c r="E7" s="26" t="s">
        <v>86</v>
      </c>
    </row>
    <row r="8" spans="1:5" ht="15.75" x14ac:dyDescent="0.4">
      <c r="A8" s="26"/>
      <c r="B8" s="30" t="s">
        <v>62</v>
      </c>
      <c r="C8" s="26" t="s">
        <v>55</v>
      </c>
      <c r="D8" s="26"/>
      <c r="E8" s="26"/>
    </row>
    <row r="9" spans="1:5" ht="15.75" x14ac:dyDescent="0.4">
      <c r="A9" s="26"/>
      <c r="B9" s="27"/>
      <c r="C9" s="26" t="s">
        <v>56</v>
      </c>
      <c r="D9" s="26"/>
      <c r="E9" s="26"/>
    </row>
    <row r="10" spans="1:5" x14ac:dyDescent="0.4">
      <c r="C10" s="26" t="s">
        <v>99</v>
      </c>
      <c r="D10" s="26"/>
    </row>
    <row r="11" spans="1:5" x14ac:dyDescent="0.4">
      <c r="D11" s="26"/>
    </row>
  </sheetData>
  <phoneticPr fontId="1"/>
  <pageMargins left="0.7" right="0.7" top="0.75" bottom="0.75" header="0.3" footer="0.3"/>
  <pageSetup paperSize="9" orientation="portrait" horizontalDpi="0" verticalDpi="0" r:id="rId1"/>
  <tableParts count="5"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7</vt:i4>
      </vt:variant>
    </vt:vector>
  </HeadingPairs>
  <TitlesOfParts>
    <vt:vector size="9" baseType="lpstr">
      <vt:lpstr>『令和8年度受験者名簿』 </vt:lpstr>
      <vt:lpstr>『受験者数一覧表』</vt:lpstr>
      <vt:lpstr>『受験者数一覧表』!Print_Area</vt:lpstr>
      <vt:lpstr>'『令和8年度受験者名簿』 '!Print_Titles</vt:lpstr>
      <vt:lpstr>一般</vt:lpstr>
      <vt:lpstr>学科</vt:lpstr>
      <vt:lpstr>試験会場</vt:lpstr>
      <vt:lpstr>受験区分</vt:lpstr>
      <vt:lpstr>専願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2025-11-10T04:43:42Z</dcterms:modified>
</cp:coreProperties>
</file>